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20" windowWidth="18195" windowHeight="12045"/>
  </bookViews>
  <sheets>
    <sheet name="Budget" sheetId="1" r:id="rId1"/>
  </sheets>
  <definedNames>
    <definedName name="_xlnm.Print_Area" localSheetId="0">Budget!$A$1:$L$78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6" i="1" l="1"/>
  <c r="E77" i="1"/>
  <c r="C77" i="1"/>
  <c r="L36" i="1"/>
  <c r="L37" i="1" s="1"/>
  <c r="E64" i="1"/>
  <c r="E63" i="1"/>
  <c r="G63" i="1" s="1"/>
  <c r="I63" i="1" s="1"/>
  <c r="K63" i="1" s="1"/>
  <c r="E62" i="1"/>
  <c r="E61" i="1"/>
  <c r="G61" i="1" s="1"/>
  <c r="I61" i="1" s="1"/>
  <c r="K61" i="1" s="1"/>
  <c r="E60" i="1"/>
  <c r="E59" i="1"/>
  <c r="G59" i="1" s="1"/>
  <c r="I59" i="1" s="1"/>
  <c r="K59" i="1" s="1"/>
  <c r="E58" i="1"/>
  <c r="E57" i="1"/>
  <c r="G57" i="1" s="1"/>
  <c r="I57" i="1" s="1"/>
  <c r="K57" i="1" s="1"/>
  <c r="E54" i="1"/>
  <c r="E51" i="1"/>
  <c r="E50" i="1"/>
  <c r="G50" i="1" s="1"/>
  <c r="I50" i="1" s="1"/>
  <c r="K50" i="1" s="1"/>
  <c r="E49" i="1"/>
  <c r="E48" i="1"/>
  <c r="G48" i="1" s="1"/>
  <c r="I48" i="1" s="1"/>
  <c r="K48" i="1" s="1"/>
  <c r="E47" i="1"/>
  <c r="E46" i="1"/>
  <c r="G46" i="1" s="1"/>
  <c r="I46" i="1" s="1"/>
  <c r="K46" i="1" s="1"/>
  <c r="E45" i="1"/>
  <c r="E44" i="1"/>
  <c r="G44" i="1" s="1"/>
  <c r="I44" i="1" s="1"/>
  <c r="K44" i="1" s="1"/>
  <c r="C65" i="1"/>
  <c r="E39" i="1"/>
  <c r="G39" i="1" s="1"/>
  <c r="I39" i="1" s="1"/>
  <c r="C52" i="1"/>
  <c r="C55" i="1"/>
  <c r="E43" i="1"/>
  <c r="C14" i="1"/>
  <c r="F28" i="1"/>
  <c r="H28" i="1" s="1"/>
  <c r="J28" i="1" s="1"/>
  <c r="F29" i="1"/>
  <c r="H29" i="1" s="1"/>
  <c r="J29" i="1" s="1"/>
  <c r="A24" i="1"/>
  <c r="A25" i="1"/>
  <c r="A26" i="1"/>
  <c r="A27" i="1"/>
  <c r="A28" i="1"/>
  <c r="A29" i="1"/>
  <c r="C13" i="1"/>
  <c r="D13" i="1"/>
  <c r="F13" i="1"/>
  <c r="H13" i="1"/>
  <c r="J13" i="1"/>
  <c r="D14" i="1"/>
  <c r="F14" i="1"/>
  <c r="H14" i="1"/>
  <c r="J14" i="1"/>
  <c r="C15" i="1"/>
  <c r="D15" i="1"/>
  <c r="F15" i="1"/>
  <c r="H15" i="1"/>
  <c r="J15" i="1"/>
  <c r="D16" i="1"/>
  <c r="F16" i="1"/>
  <c r="H16" i="1"/>
  <c r="J16" i="1"/>
  <c r="C17" i="1"/>
  <c r="C28" i="1" s="1"/>
  <c r="D17" i="1"/>
  <c r="F17" i="1"/>
  <c r="H17" i="1"/>
  <c r="J17" i="1"/>
  <c r="C18" i="1"/>
  <c r="C29" i="1" s="1"/>
  <c r="D18" i="1"/>
  <c r="F18" i="1"/>
  <c r="H18" i="1"/>
  <c r="J18" i="1"/>
  <c r="A13" i="1"/>
  <c r="A14" i="1"/>
  <c r="A15" i="1"/>
  <c r="A16" i="1"/>
  <c r="A17" i="1"/>
  <c r="A18" i="1"/>
  <c r="E7" i="1"/>
  <c r="G7" i="1" s="1"/>
  <c r="I7" i="1" s="1"/>
  <c r="K7" i="1" s="1"/>
  <c r="K17" i="1" s="1"/>
  <c r="K28" i="1" s="1"/>
  <c r="E8" i="1"/>
  <c r="G8" i="1" s="1"/>
  <c r="I8" i="1" s="1"/>
  <c r="K8" i="1" s="1"/>
  <c r="C6" i="1"/>
  <c r="C16" i="1" s="1"/>
  <c r="C27" i="1" s="1"/>
  <c r="F24" i="1"/>
  <c r="H24" i="1" s="1"/>
  <c r="J24" i="1" s="1"/>
  <c r="F25" i="1"/>
  <c r="H25" i="1" s="1"/>
  <c r="J25" i="1" s="1"/>
  <c r="F26" i="1"/>
  <c r="H26" i="1" s="1"/>
  <c r="J26" i="1" s="1"/>
  <c r="F27" i="1"/>
  <c r="H27" i="1" s="1"/>
  <c r="F23" i="1"/>
  <c r="H23" i="1" s="1"/>
  <c r="J23" i="1" s="1"/>
  <c r="C24" i="1"/>
  <c r="C25" i="1"/>
  <c r="C26" i="1"/>
  <c r="E5" i="1"/>
  <c r="G5" i="1" s="1"/>
  <c r="I5" i="1" s="1"/>
  <c r="K5" i="1" s="1"/>
  <c r="E6" i="1"/>
  <c r="G6" i="1" s="1"/>
  <c r="I6" i="1" s="1"/>
  <c r="K6" i="1" s="1"/>
  <c r="K16" i="1" s="1"/>
  <c r="J12" i="1"/>
  <c r="H12" i="1"/>
  <c r="F12" i="1"/>
  <c r="D12" i="1"/>
  <c r="E3" i="1"/>
  <c r="G3" i="1" s="1"/>
  <c r="I3" i="1" s="1"/>
  <c r="E4" i="1"/>
  <c r="E2" i="1"/>
  <c r="G2" i="1" s="1"/>
  <c r="I2" i="1" s="1"/>
  <c r="K2" i="1" s="1"/>
  <c r="K37" i="1"/>
  <c r="I37" i="1"/>
  <c r="K15" i="1" l="1"/>
  <c r="K18" i="1"/>
  <c r="K29" i="1" s="1"/>
  <c r="G54" i="1"/>
  <c r="I54" i="1" s="1"/>
  <c r="I14" i="1"/>
  <c r="I25" i="1" s="1"/>
  <c r="L57" i="1"/>
  <c r="L61" i="1"/>
  <c r="E65" i="1"/>
  <c r="L59" i="1"/>
  <c r="L63" i="1"/>
  <c r="G58" i="1"/>
  <c r="I58" i="1" s="1"/>
  <c r="K58" i="1" s="1"/>
  <c r="G60" i="1"/>
  <c r="I60" i="1" s="1"/>
  <c r="K60" i="1" s="1"/>
  <c r="G62" i="1"/>
  <c r="I62" i="1" s="1"/>
  <c r="K62" i="1" s="1"/>
  <c r="G64" i="1"/>
  <c r="I64" i="1" s="1"/>
  <c r="K64" i="1" s="1"/>
  <c r="L50" i="1"/>
  <c r="L44" i="1"/>
  <c r="G45" i="1"/>
  <c r="I45" i="1" s="1"/>
  <c r="K45" i="1" s="1"/>
  <c r="L46" i="1"/>
  <c r="G47" i="1"/>
  <c r="I47" i="1" s="1"/>
  <c r="K47" i="1" s="1"/>
  <c r="L48" i="1"/>
  <c r="G49" i="1"/>
  <c r="I49" i="1" s="1"/>
  <c r="K49" i="1" s="1"/>
  <c r="G51" i="1"/>
  <c r="I51" i="1" s="1"/>
  <c r="K51" i="1" s="1"/>
  <c r="K39" i="1"/>
  <c r="K41" i="1" s="1"/>
  <c r="I41" i="1"/>
  <c r="G43" i="1"/>
  <c r="I43" i="1" s="1"/>
  <c r="K43" i="1" s="1"/>
  <c r="E52" i="1"/>
  <c r="I18" i="1"/>
  <c r="I29" i="1" s="1"/>
  <c r="G18" i="1"/>
  <c r="G29" i="1" s="1"/>
  <c r="E18" i="1"/>
  <c r="E29" i="1" s="1"/>
  <c r="I16" i="1"/>
  <c r="G16" i="1"/>
  <c r="G27" i="1" s="1"/>
  <c r="E16" i="1"/>
  <c r="G14" i="1"/>
  <c r="G25" i="1" s="1"/>
  <c r="E14" i="1"/>
  <c r="I13" i="1"/>
  <c r="G13" i="1"/>
  <c r="E13" i="1"/>
  <c r="E24" i="1" s="1"/>
  <c r="I17" i="1"/>
  <c r="G17" i="1"/>
  <c r="G28" i="1" s="1"/>
  <c r="E17" i="1"/>
  <c r="E28" i="1" s="1"/>
  <c r="I15" i="1"/>
  <c r="I26" i="1" s="1"/>
  <c r="G15" i="1"/>
  <c r="G26" i="1" s="1"/>
  <c r="E15" i="1"/>
  <c r="I28" i="1"/>
  <c r="I27" i="1"/>
  <c r="K27" i="1"/>
  <c r="J27" i="1"/>
  <c r="K3" i="1"/>
  <c r="I12" i="1"/>
  <c r="I23" i="1" s="1"/>
  <c r="I55" i="1" l="1"/>
  <c r="K54" i="1"/>
  <c r="K55" i="1" s="1"/>
  <c r="L18" i="1"/>
  <c r="L39" i="1"/>
  <c r="L15" i="1"/>
  <c r="L16" i="1"/>
  <c r="L58" i="1"/>
  <c r="L64" i="1"/>
  <c r="L60" i="1"/>
  <c r="L62" i="1"/>
  <c r="L54" i="1"/>
  <c r="L47" i="1"/>
  <c r="L51" i="1"/>
  <c r="L49" i="1"/>
  <c r="L45" i="1"/>
  <c r="I65" i="1"/>
  <c r="G65" i="1"/>
  <c r="K65" i="1"/>
  <c r="E27" i="1"/>
  <c r="L65" i="1"/>
  <c r="L43" i="1"/>
  <c r="G52" i="1"/>
  <c r="I52" i="1"/>
  <c r="L28" i="1"/>
  <c r="L29" i="1"/>
  <c r="E26" i="1"/>
  <c r="L17" i="1"/>
  <c r="K14" i="1"/>
  <c r="K25" i="1" s="1"/>
  <c r="I20" i="1"/>
  <c r="I24" i="1"/>
  <c r="I31" i="1" s="1"/>
  <c r="K13" i="1"/>
  <c r="K26" i="1"/>
  <c r="L26" i="1" s="1"/>
  <c r="G24" i="1"/>
  <c r="E25" i="1"/>
  <c r="L27" i="1"/>
  <c r="G55" i="1"/>
  <c r="E55" i="1"/>
  <c r="L55" i="1"/>
  <c r="C12" i="1"/>
  <c r="L40" i="1"/>
  <c r="L41" i="1" s="1"/>
  <c r="C41" i="1"/>
  <c r="I67" i="1" l="1"/>
  <c r="K52" i="1"/>
  <c r="K67" i="1" s="1"/>
  <c r="L52" i="1"/>
  <c r="C20" i="1"/>
  <c r="L14" i="1"/>
  <c r="L25" i="1"/>
  <c r="K24" i="1"/>
  <c r="L13" i="1"/>
  <c r="I33" i="1"/>
  <c r="A23" i="1"/>
  <c r="A12" i="1"/>
  <c r="C37" i="1"/>
  <c r="G37" i="1"/>
  <c r="E37" i="1"/>
  <c r="E41" i="1"/>
  <c r="C23" i="1"/>
  <c r="C31" i="1" s="1"/>
  <c r="C33" i="1" s="1"/>
  <c r="C69" i="1" s="1"/>
  <c r="G41" i="1"/>
  <c r="C71" i="1" l="1"/>
  <c r="G67" i="1"/>
  <c r="I69" i="1"/>
  <c r="I71" i="1" s="1"/>
  <c r="E67" i="1"/>
  <c r="L67" i="1"/>
  <c r="C67" i="1"/>
  <c r="L24" i="1"/>
  <c r="K12" i="1"/>
  <c r="K20" i="1" s="1"/>
  <c r="G12" i="1"/>
  <c r="E12" i="1"/>
  <c r="I73" i="1" l="1"/>
  <c r="I78" i="1" s="1"/>
  <c r="E20" i="1"/>
  <c r="L12" i="1"/>
  <c r="L20" i="1" s="1"/>
  <c r="E23" i="1"/>
  <c r="E31" i="1" s="1"/>
  <c r="E33" i="1" s="1"/>
  <c r="E69" i="1" s="1"/>
  <c r="E71" i="1" s="1"/>
  <c r="G23" i="1"/>
  <c r="G20" i="1"/>
  <c r="K23" i="1"/>
  <c r="K31" i="1" s="1"/>
  <c r="L23" i="1" l="1"/>
  <c r="G31" i="1"/>
  <c r="G33" i="1" s="1"/>
  <c r="G69" i="1" s="1"/>
  <c r="G71" i="1" s="1"/>
  <c r="K33" i="1"/>
  <c r="K69" i="1" s="1"/>
  <c r="K71" i="1" s="1"/>
  <c r="E73" i="1"/>
  <c r="E78" i="1" s="1"/>
  <c r="C73" i="1"/>
  <c r="C78" i="1" s="1"/>
  <c r="L71" i="1" l="1"/>
  <c r="L31" i="1"/>
  <c r="L33" i="1" s="1"/>
  <c r="L69" i="1" s="1"/>
  <c r="G73" i="1"/>
  <c r="G78" i="1" s="1"/>
  <c r="K73" i="1"/>
  <c r="K78" i="1" s="1"/>
  <c r="L78" i="1" l="1"/>
  <c r="L73" i="1"/>
</calcChain>
</file>

<file path=xl/sharedStrings.xml><?xml version="1.0" encoding="utf-8"?>
<sst xmlns="http://schemas.openxmlformats.org/spreadsheetml/2006/main" count="77" uniqueCount="57">
  <si>
    <t>Total Supplies</t>
  </si>
  <si>
    <t>Equipment</t>
  </si>
  <si>
    <t>Year 3</t>
  </si>
  <si>
    <t>Year 2</t>
  </si>
  <si>
    <t>Year 1</t>
  </si>
  <si>
    <t>Cummulative</t>
  </si>
  <si>
    <t>Base Rates</t>
  </si>
  <si>
    <t>Project fringe (effort based)</t>
  </si>
  <si>
    <t>Project salary (effort based)</t>
  </si>
  <si>
    <t>Fringe Benefits</t>
  </si>
  <si>
    <t>PD/PI</t>
  </si>
  <si>
    <t>% effort</t>
  </si>
  <si>
    <t>Fringe %</t>
  </si>
  <si>
    <t>Project Salary</t>
  </si>
  <si>
    <t>Total Personnel Costs</t>
  </si>
  <si>
    <t>none</t>
  </si>
  <si>
    <t>Domestic Travel</t>
  </si>
  <si>
    <t>Foreign Travel</t>
  </si>
  <si>
    <t>Cumulative</t>
  </si>
  <si>
    <t>Mice</t>
  </si>
  <si>
    <t>Total Other</t>
  </si>
  <si>
    <t>Total Travel</t>
  </si>
  <si>
    <t>Duke's 59% F&amp;A</t>
  </si>
  <si>
    <t>Tuition Remission</t>
  </si>
  <si>
    <t>Year 4</t>
  </si>
  <si>
    <t>Year 5</t>
  </si>
  <si>
    <t>Cost of living inflation</t>
  </si>
  <si>
    <t>Collaborating Investigator</t>
  </si>
  <si>
    <t>Lab Res. Analyst I</t>
  </si>
  <si>
    <t>TBD Grad Student</t>
  </si>
  <si>
    <t>TBD Postdoc</t>
  </si>
  <si>
    <t>TBD Tech</t>
  </si>
  <si>
    <t>Antibiotics</t>
  </si>
  <si>
    <t xml:space="preserve">PROFUSA oxygen sensors </t>
  </si>
  <si>
    <t xml:space="preserve">Sequencing library preparation </t>
  </si>
  <si>
    <t xml:space="preserve">Bioreactor media </t>
  </si>
  <si>
    <t xml:space="preserve">Mouse veterinary fees </t>
  </si>
  <si>
    <t>Mouse Husbandry</t>
  </si>
  <si>
    <t xml:space="preserve">IVIS camera time </t>
  </si>
  <si>
    <t xml:space="preserve">High-throughput DNA sequencing </t>
  </si>
  <si>
    <t>Anything that is a service or facility fee should go under "Other"</t>
  </si>
  <si>
    <t>Consortium</t>
  </si>
  <si>
    <t>inflation for reoccurring expenses</t>
  </si>
  <si>
    <t>Duke Total including F&amp;A/indirects</t>
  </si>
  <si>
    <t>Duke TOTAL DIRECTS</t>
  </si>
  <si>
    <t>NIH salary cap</t>
  </si>
  <si>
    <t>Grad Student</t>
  </si>
  <si>
    <t>Postdoc</t>
  </si>
  <si>
    <t>Tech</t>
  </si>
  <si>
    <t>Kyle</t>
  </si>
  <si>
    <t>Duke F&amp;A charged on 1st 25K of each sub</t>
  </si>
  <si>
    <t>Grand Total with sub</t>
  </si>
  <si>
    <t>role</t>
  </si>
  <si>
    <t>Subtotal of Non-Personnel costs</t>
  </si>
  <si>
    <t>Chris</t>
  </si>
  <si>
    <t>James</t>
  </si>
  <si>
    <t>Jonathan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</si>
</sst>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3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499984740745262"/>
      <name val="Arial"/>
      <family val="2"/>
    </font>
    <font>
      <sz val="14"/>
      <color theme="9" tint="-0.499984740745262"/>
      <name val="Arial"/>
      <family val="2"/>
    </font>
    <font>
      <b/>
      <sz val="10"/>
      <color theme="9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3" fontId="0" fillId="2" borderId="0" xfId="0" applyNumberFormat="1" applyFill="1"/>
    <xf numFmtId="0" fontId="2" fillId="2" borderId="0" xfId="0" applyFont="1" applyFill="1"/>
    <xf numFmtId="3" fontId="0" fillId="0" borderId="0" xfId="0" applyNumberFormat="1" applyFill="1" applyBorder="1"/>
    <xf numFmtId="3" fontId="0" fillId="0" borderId="1" xfId="0" applyNumberFormat="1" applyFill="1" applyBorder="1"/>
    <xf numFmtId="3" fontId="0" fillId="0" borderId="0" xfId="0" applyNumberForma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center"/>
    </xf>
    <xf numFmtId="0" fontId="0" fillId="0" borderId="0" xfId="0" applyFill="1"/>
    <xf numFmtId="3" fontId="3" fillId="0" borderId="0" xfId="0" applyNumberFormat="1" applyFont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3" borderId="3" xfId="0" applyFont="1" applyFill="1" applyBorder="1"/>
    <xf numFmtId="3" fontId="4" fillId="2" borderId="3" xfId="0" applyNumberFormat="1" applyFont="1" applyFill="1" applyBorder="1"/>
    <xf numFmtId="3" fontId="5" fillId="3" borderId="3" xfId="0" applyNumberFormat="1" applyFont="1" applyFill="1" applyBorder="1"/>
    <xf numFmtId="3" fontId="4" fillId="2" borderId="4" xfId="0" applyNumberFormat="1" applyFont="1" applyFill="1" applyBorder="1"/>
    <xf numFmtId="0" fontId="5" fillId="0" borderId="0" xfId="0" applyFont="1"/>
    <xf numFmtId="0" fontId="2" fillId="3" borderId="6" xfId="0" applyFont="1" applyFill="1" applyBorder="1"/>
    <xf numFmtId="0" fontId="2" fillId="4" borderId="5" xfId="0" applyFont="1" applyFill="1" applyBorder="1" applyAlignment="1">
      <alignment horizontal="right"/>
    </xf>
    <xf numFmtId="3" fontId="2" fillId="4" borderId="6" xfId="0" applyNumberFormat="1" applyFont="1" applyFill="1" applyBorder="1"/>
    <xf numFmtId="3" fontId="2" fillId="4" borderId="7" xfId="0" applyNumberFormat="1" applyFont="1" applyFill="1" applyBorder="1"/>
    <xf numFmtId="0" fontId="6" fillId="5" borderId="2" xfId="0" applyFont="1" applyFill="1" applyBorder="1" applyAlignment="1">
      <alignment horizontal="right"/>
    </xf>
    <xf numFmtId="3" fontId="6" fillId="5" borderId="3" xfId="0" applyNumberFormat="1" applyFont="1" applyFill="1" applyBorder="1"/>
    <xf numFmtId="3" fontId="6" fillId="5" borderId="4" xfId="0" applyNumberFormat="1" applyFont="1" applyFill="1" applyBorder="1"/>
    <xf numFmtId="0" fontId="7" fillId="0" borderId="0" xfId="0" applyFont="1"/>
    <xf numFmtId="0" fontId="2" fillId="2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4" fillId="2" borderId="9" xfId="0" applyNumberFormat="1" applyFont="1" applyFill="1" applyBorder="1"/>
    <xf numFmtId="0" fontId="0" fillId="0" borderId="8" xfId="0" applyBorder="1"/>
    <xf numFmtId="3" fontId="0" fillId="2" borderId="8" xfId="0" applyNumberFormat="1" applyFill="1" applyBorder="1"/>
    <xf numFmtId="3" fontId="0" fillId="0" borderId="10" xfId="0" applyNumberFormat="1" applyFill="1" applyBorder="1"/>
    <xf numFmtId="3" fontId="2" fillId="2" borderId="8" xfId="0" applyNumberFormat="1" applyFont="1" applyFill="1" applyBorder="1"/>
    <xf numFmtId="3" fontId="6" fillId="5" borderId="9" xfId="0" applyNumberFormat="1" applyFont="1" applyFill="1" applyBorder="1"/>
    <xf numFmtId="0" fontId="0" fillId="3" borderId="0" xfId="0" applyFont="1" applyFill="1"/>
    <xf numFmtId="0" fontId="0" fillId="3" borderId="0" xfId="0" applyFont="1" applyFill="1" applyBorder="1"/>
    <xf numFmtId="3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3" fontId="0" fillId="3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/>
    <xf numFmtId="3" fontId="0" fillId="0" borderId="8" xfId="0" applyNumberFormat="1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164" fontId="0" fillId="3" borderId="0" xfId="0" applyNumberFormat="1" applyFont="1" applyFill="1"/>
    <xf numFmtId="10" fontId="0" fillId="3" borderId="0" xfId="0" applyNumberFormat="1" applyFont="1" applyFill="1"/>
    <xf numFmtId="0" fontId="8" fillId="0" borderId="0" xfId="0" applyFont="1"/>
    <xf numFmtId="3" fontId="2" fillId="2" borderId="0" xfId="0" applyNumberFormat="1" applyFont="1" applyFill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1" xfId="0" applyNumberFormat="1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3" fontId="2" fillId="0" borderId="8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0" fontId="0" fillId="0" borderId="0" xfId="0" applyFont="1" applyFill="1" applyAlignment="1">
      <alignment horizontal="right"/>
    </xf>
    <xf numFmtId="3" fontId="0" fillId="0" borderId="1" xfId="0" applyNumberFormat="1" applyFont="1" applyFill="1" applyBorder="1"/>
    <xf numFmtId="3" fontId="0" fillId="0" borderId="10" xfId="0" applyNumberFormat="1" applyFont="1" applyFill="1" applyBorder="1"/>
    <xf numFmtId="0" fontId="6" fillId="6" borderId="0" xfId="0" applyFont="1" applyFill="1" applyAlignment="1">
      <alignment horizontal="right"/>
    </xf>
    <xf numFmtId="38" fontId="6" fillId="6" borderId="0" xfId="0" applyNumberFormat="1" applyFont="1" applyFill="1" applyAlignment="1">
      <alignment horizontal="center"/>
    </xf>
    <xf numFmtId="3" fontId="6" fillId="6" borderId="0" xfId="0" applyNumberFormat="1" applyFont="1" applyFill="1"/>
    <xf numFmtId="3" fontId="7" fillId="0" borderId="0" xfId="0" applyNumberFormat="1" applyFont="1"/>
    <xf numFmtId="3" fontId="6" fillId="2" borderId="0" xfId="0" applyNumberFormat="1" applyFont="1" applyFill="1"/>
    <xf numFmtId="3" fontId="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0" fillId="0" borderId="0" xfId="0" applyBorder="1"/>
    <xf numFmtId="0" fontId="2" fillId="2" borderId="0" xfId="0" applyFont="1" applyFill="1" applyBorder="1"/>
    <xf numFmtId="3" fontId="0" fillId="2" borderId="0" xfId="0" applyNumberFormat="1" applyFill="1" applyBorder="1"/>
    <xf numFmtId="0" fontId="0" fillId="3" borderId="11" xfId="0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right"/>
    </xf>
    <xf numFmtId="3" fontId="0" fillId="0" borderId="8" xfId="0" applyNumberFormat="1" applyFont="1" applyBorder="1"/>
    <xf numFmtId="3" fontId="3" fillId="0" borderId="8" xfId="0" applyNumberFormat="1" applyFont="1" applyBorder="1" applyAlignment="1">
      <alignment horizontal="center"/>
    </xf>
    <xf numFmtId="3" fontId="1" fillId="0" borderId="8" xfId="0" applyNumberFormat="1" applyFont="1" applyFill="1" applyBorder="1"/>
    <xf numFmtId="38" fontId="6" fillId="6" borderId="8" xfId="0" applyNumberFormat="1" applyFont="1" applyFill="1" applyBorder="1" applyAlignment="1">
      <alignment horizontal="center"/>
    </xf>
    <xf numFmtId="0" fontId="7" fillId="0" borderId="8" xfId="0" applyFont="1" applyBorder="1"/>
    <xf numFmtId="3" fontId="6" fillId="2" borderId="8" xfId="0" applyNumberFormat="1" applyFont="1" applyFill="1" applyBorder="1"/>
    <xf numFmtId="3" fontId="0" fillId="0" borderId="12" xfId="0" applyNumberFormat="1" applyFont="1" applyBorder="1"/>
    <xf numFmtId="0" fontId="2" fillId="3" borderId="0" xfId="0" applyFont="1" applyFill="1"/>
    <xf numFmtId="3" fontId="2" fillId="0" borderId="0" xfId="0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/>
    <xf numFmtId="9" fontId="11" fillId="0" borderId="0" xfId="0" applyNumberFormat="1" applyFont="1" applyAlignment="1">
      <alignment horizontal="center"/>
    </xf>
    <xf numFmtId="3" fontId="9" fillId="0" borderId="0" xfId="0" applyNumberFormat="1" applyFont="1"/>
    <xf numFmtId="0" fontId="9" fillId="0" borderId="0" xfId="0" applyFont="1"/>
    <xf numFmtId="164" fontId="12" fillId="3" borderId="0" xfId="0" applyNumberFormat="1" applyFont="1" applyFill="1"/>
    <xf numFmtId="0" fontId="2" fillId="7" borderId="0" xfId="0" applyFont="1" applyFill="1" applyAlignment="1">
      <alignment horizontal="center"/>
    </xf>
    <xf numFmtId="0" fontId="0" fillId="7" borderId="0" xfId="0" applyFont="1" applyFill="1" applyAlignment="1">
      <alignment horizontal="right"/>
    </xf>
    <xf numFmtId="3" fontId="0" fillId="7" borderId="0" xfId="0" applyNumberFormat="1" applyFont="1" applyFill="1"/>
    <xf numFmtId="3" fontId="9" fillId="7" borderId="0" xfId="0" applyNumberFormat="1" applyFont="1" applyFill="1"/>
    <xf numFmtId="3" fontId="0" fillId="7" borderId="8" xfId="0" applyNumberFormat="1" applyFont="1" applyFill="1" applyBorder="1"/>
    <xf numFmtId="3" fontId="9" fillId="7" borderId="8" xfId="0" applyNumberFormat="1" applyFont="1" applyFill="1" applyBorder="1"/>
    <xf numFmtId="0" fontId="2" fillId="2" borderId="0" xfId="0" applyFont="1" applyFill="1" applyAlignment="1">
      <alignment horizontal="center"/>
    </xf>
    <xf numFmtId="0" fontId="7" fillId="8" borderId="0" xfId="0" applyFont="1" applyFill="1" applyAlignment="1">
      <alignment horizontal="right"/>
    </xf>
    <xf numFmtId="3" fontId="7" fillId="8" borderId="0" xfId="0" applyNumberFormat="1" applyFont="1" applyFill="1"/>
    <xf numFmtId="0" fontId="6" fillId="2" borderId="0" xfId="0" applyFont="1" applyFill="1" applyAlignment="1">
      <alignment horizontal="right"/>
    </xf>
    <xf numFmtId="0" fontId="6" fillId="0" borderId="0" xfId="0" applyFont="1"/>
    <xf numFmtId="3" fontId="7" fillId="8" borderId="8" xfId="0" applyNumberFormat="1" applyFont="1" applyFill="1" applyBorder="1"/>
    <xf numFmtId="0" fontId="3" fillId="3" borderId="0" xfId="0" applyFont="1" applyFill="1"/>
    <xf numFmtId="0" fontId="13" fillId="0" borderId="0" xfId="0" applyFont="1" applyAlignment="1">
      <alignment horizontal="right"/>
    </xf>
    <xf numFmtId="0" fontId="13" fillId="3" borderId="0" xfId="0" applyFont="1" applyFill="1"/>
    <xf numFmtId="3" fontId="14" fillId="0" borderId="0" xfId="0" applyNumberFormat="1" applyFont="1"/>
    <xf numFmtId="0" fontId="14" fillId="0" borderId="0" xfId="0" applyFont="1"/>
    <xf numFmtId="0" fontId="15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0" fontId="1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7"/>
  <sheetViews>
    <sheetView tabSelected="1" topLeftCell="A10" workbookViewId="0">
      <selection activeCell="A10" sqref="A10"/>
    </sheetView>
  </sheetViews>
  <sheetFormatPr defaultColWidth="8.85546875" defaultRowHeight="12.75" x14ac:dyDescent="0.2"/>
  <cols>
    <col min="1" max="1" width="37.42578125" customWidth="1"/>
    <col min="2" max="2" width="8.42578125" style="12" customWidth="1"/>
    <col min="3" max="3" width="12.140625" customWidth="1"/>
    <col min="4" max="4" width="8.42578125" style="12" customWidth="1"/>
    <col min="5" max="5" width="12.28515625" bestFit="1" customWidth="1"/>
    <col min="6" max="6" width="8.42578125" style="12" customWidth="1"/>
    <col min="7" max="7" width="12.28515625" bestFit="1" customWidth="1"/>
    <col min="8" max="8" width="8.42578125" style="12" customWidth="1"/>
    <col min="9" max="9" width="12.140625" customWidth="1"/>
    <col min="10" max="10" width="8.42578125" style="12" customWidth="1"/>
    <col min="11" max="11" width="12.28515625" bestFit="1" customWidth="1"/>
    <col min="12" max="12" width="13.85546875" style="1" bestFit="1" customWidth="1"/>
    <col min="14" max="14" width="60.42578125" bestFit="1" customWidth="1"/>
  </cols>
  <sheetData>
    <row r="1" spans="1:14" s="44" customFormat="1" hidden="1" x14ac:dyDescent="0.2">
      <c r="A1" s="100" t="s">
        <v>6</v>
      </c>
      <c r="B1" s="112" t="s">
        <v>52</v>
      </c>
      <c r="C1" s="5" t="s">
        <v>4</v>
      </c>
      <c r="D1" s="41"/>
      <c r="E1" s="5" t="s">
        <v>3</v>
      </c>
      <c r="F1" s="41"/>
      <c r="G1" s="5" t="s">
        <v>2</v>
      </c>
      <c r="H1" s="41"/>
      <c r="I1" s="5" t="s">
        <v>24</v>
      </c>
      <c r="J1" s="41"/>
      <c r="K1" s="32" t="s">
        <v>25</v>
      </c>
      <c r="L1" s="43"/>
      <c r="M1" s="96">
        <v>0.03</v>
      </c>
      <c r="N1" s="95" t="s">
        <v>26</v>
      </c>
    </row>
    <row r="2" spans="1:14" s="44" customFormat="1" hidden="1" x14ac:dyDescent="0.2">
      <c r="A2" s="101" t="s">
        <v>56</v>
      </c>
      <c r="B2" s="41" t="s">
        <v>10</v>
      </c>
      <c r="C2" s="102">
        <v>112519</v>
      </c>
      <c r="D2" s="46"/>
      <c r="E2" s="102">
        <f>C2+(C2*$M$1)</f>
        <v>115894.57</v>
      </c>
      <c r="F2" s="46"/>
      <c r="G2" s="102">
        <f>E2+(E2*$M$1)</f>
        <v>119371.40710000001</v>
      </c>
      <c r="H2" s="41"/>
      <c r="I2" s="102">
        <f>G2+(G2*$M$1)</f>
        <v>122952.54931300001</v>
      </c>
      <c r="J2" s="46"/>
      <c r="K2" s="104">
        <f>I2+(I2*$M$1)</f>
        <v>126641.12579239001</v>
      </c>
      <c r="L2" s="43"/>
      <c r="M2" s="96">
        <v>0.03</v>
      </c>
      <c r="N2" s="95" t="s">
        <v>42</v>
      </c>
    </row>
    <row r="3" spans="1:14" s="44" customFormat="1" hidden="1" x14ac:dyDescent="0.2">
      <c r="A3" s="101" t="s">
        <v>55</v>
      </c>
      <c r="B3" s="41" t="s">
        <v>27</v>
      </c>
      <c r="C3" s="102">
        <v>124603</v>
      </c>
      <c r="D3" s="46"/>
      <c r="E3" s="102">
        <f t="shared" ref="E3:E4" si="0">C3+(C3*$M$1)</f>
        <v>128341.09</v>
      </c>
      <c r="F3" s="46"/>
      <c r="G3" s="102">
        <f t="shared" ref="G3" si="1">E3+(E3*$M$1)</f>
        <v>132191.32269999999</v>
      </c>
      <c r="H3" s="41"/>
      <c r="I3" s="102">
        <f t="shared" ref="I3" si="2">G3+(G3*$M$1)</f>
        <v>136157.062381</v>
      </c>
      <c r="J3" s="46"/>
      <c r="K3" s="104">
        <f t="shared" ref="K3" si="3">I3+(I3*$M$1)</f>
        <v>140241.77425242998</v>
      </c>
      <c r="L3" s="43"/>
    </row>
    <row r="4" spans="1:14" s="44" customFormat="1" hidden="1" x14ac:dyDescent="0.2">
      <c r="A4" s="101" t="s">
        <v>49</v>
      </c>
      <c r="B4" s="41" t="s">
        <v>27</v>
      </c>
      <c r="C4" s="102">
        <v>176542</v>
      </c>
      <c r="D4" s="46"/>
      <c r="E4" s="102">
        <f t="shared" si="0"/>
        <v>181838.26</v>
      </c>
      <c r="F4" s="46"/>
      <c r="G4" s="103">
        <v>183300</v>
      </c>
      <c r="H4" s="41"/>
      <c r="I4" s="103">
        <v>183300</v>
      </c>
      <c r="J4" s="46"/>
      <c r="K4" s="105">
        <v>183300</v>
      </c>
      <c r="L4" s="43"/>
      <c r="M4" s="97">
        <v>183300</v>
      </c>
      <c r="N4" s="98" t="s">
        <v>45</v>
      </c>
    </row>
    <row r="5" spans="1:14" s="44" customFormat="1" hidden="1" x14ac:dyDescent="0.2">
      <c r="A5" s="101" t="s">
        <v>54</v>
      </c>
      <c r="B5" s="41" t="s">
        <v>28</v>
      </c>
      <c r="C5" s="102">
        <v>53284</v>
      </c>
      <c r="D5" s="46"/>
      <c r="E5" s="102">
        <f t="shared" ref="E5:E6" si="4">C5+(C5*$M$1)</f>
        <v>54882.52</v>
      </c>
      <c r="F5" s="46"/>
      <c r="G5" s="102">
        <f t="shared" ref="G5:G6" si="5">E5+(E5*$M$1)</f>
        <v>56528.995599999995</v>
      </c>
      <c r="H5" s="41"/>
      <c r="I5" s="102">
        <f t="shared" ref="I5:I6" si="6">G5+(G5*$M$1)</f>
        <v>58224.865467999996</v>
      </c>
      <c r="J5" s="46"/>
      <c r="K5" s="104">
        <f t="shared" ref="K5:K6" si="7">I5+(I5*$M$1)</f>
        <v>59971.611432039994</v>
      </c>
      <c r="L5" s="43"/>
    </row>
    <row r="6" spans="1:14" s="44" customFormat="1" hidden="1" x14ac:dyDescent="0.2">
      <c r="A6" s="101" t="s">
        <v>29</v>
      </c>
      <c r="B6" s="41" t="s">
        <v>46</v>
      </c>
      <c r="C6" s="102">
        <f>4977+25408</f>
        <v>30385</v>
      </c>
      <c r="D6" s="46"/>
      <c r="E6" s="102">
        <f t="shared" si="4"/>
        <v>31296.55</v>
      </c>
      <c r="F6" s="46"/>
      <c r="G6" s="102">
        <f t="shared" si="5"/>
        <v>32235.446499999998</v>
      </c>
      <c r="H6" s="41"/>
      <c r="I6" s="102">
        <f t="shared" si="6"/>
        <v>33202.509894999996</v>
      </c>
      <c r="J6" s="46"/>
      <c r="K6" s="104">
        <f t="shared" si="7"/>
        <v>34198.585191849997</v>
      </c>
      <c r="L6" s="43"/>
    </row>
    <row r="7" spans="1:14" s="44" customFormat="1" hidden="1" x14ac:dyDescent="0.2">
      <c r="A7" s="101" t="s">
        <v>30</v>
      </c>
      <c r="B7" s="41" t="s">
        <v>47</v>
      </c>
      <c r="C7" s="102">
        <v>44556</v>
      </c>
      <c r="D7" s="46"/>
      <c r="E7" s="102">
        <f t="shared" ref="E7:E8" si="8">C7+(C7*$M$1)</f>
        <v>45892.68</v>
      </c>
      <c r="F7" s="46"/>
      <c r="G7" s="102">
        <f t="shared" ref="G7:G8" si="9">E7+(E7*$M$1)</f>
        <v>47269.460400000004</v>
      </c>
      <c r="H7" s="41"/>
      <c r="I7" s="102">
        <f t="shared" ref="I7:I8" si="10">G7+(G7*$M$1)</f>
        <v>48687.544212000001</v>
      </c>
      <c r="J7" s="46"/>
      <c r="K7" s="104">
        <f t="shared" ref="K7:K8" si="11">I7+(I7*$M$1)</f>
        <v>50148.170538359998</v>
      </c>
      <c r="L7" s="43"/>
    </row>
    <row r="8" spans="1:14" s="44" customFormat="1" hidden="1" x14ac:dyDescent="0.2">
      <c r="A8" s="101" t="s">
        <v>31</v>
      </c>
      <c r="B8" s="41" t="s">
        <v>48</v>
      </c>
      <c r="C8" s="102"/>
      <c r="D8" s="46"/>
      <c r="E8" s="102">
        <f t="shared" si="8"/>
        <v>0</v>
      </c>
      <c r="F8" s="46"/>
      <c r="G8" s="102">
        <f t="shared" si="9"/>
        <v>0</v>
      </c>
      <c r="H8" s="41"/>
      <c r="I8" s="102">
        <f t="shared" si="10"/>
        <v>0</v>
      </c>
      <c r="J8" s="46"/>
      <c r="K8" s="104">
        <f t="shared" si="11"/>
        <v>0</v>
      </c>
      <c r="L8" s="43"/>
    </row>
    <row r="9" spans="1:14" s="50" customFormat="1" hidden="1" x14ac:dyDescent="0.2">
      <c r="B9" s="42"/>
      <c r="C9" s="51"/>
      <c r="D9" s="47"/>
      <c r="E9" s="51"/>
      <c r="F9" s="47"/>
      <c r="G9" s="51"/>
      <c r="H9" s="42"/>
      <c r="I9" s="51"/>
      <c r="J9" s="47"/>
      <c r="K9" s="84"/>
      <c r="L9" s="51"/>
    </row>
    <row r="10" spans="1:14" s="44" customFormat="1" x14ac:dyDescent="0.2">
      <c r="A10" s="106" t="s">
        <v>13</v>
      </c>
      <c r="B10" s="41"/>
      <c r="C10" s="5" t="s">
        <v>4</v>
      </c>
      <c r="D10" s="41"/>
      <c r="E10" s="5" t="s">
        <v>3</v>
      </c>
      <c r="F10" s="41"/>
      <c r="G10" s="5" t="s">
        <v>2</v>
      </c>
      <c r="H10" s="41"/>
      <c r="I10" s="5" t="s">
        <v>24</v>
      </c>
      <c r="J10" s="41"/>
      <c r="K10" s="32" t="s">
        <v>25</v>
      </c>
      <c r="L10" s="11" t="s">
        <v>5</v>
      </c>
    </row>
    <row r="11" spans="1:14" s="44" customFormat="1" x14ac:dyDescent="0.2">
      <c r="B11" s="15" t="s">
        <v>11</v>
      </c>
      <c r="C11" s="13"/>
      <c r="D11" s="15" t="s">
        <v>11</v>
      </c>
      <c r="E11" s="13"/>
      <c r="F11" s="15" t="s">
        <v>11</v>
      </c>
      <c r="G11" s="13"/>
      <c r="H11" s="15" t="s">
        <v>11</v>
      </c>
      <c r="I11" s="13"/>
      <c r="J11" s="15" t="s">
        <v>11</v>
      </c>
      <c r="K11" s="85"/>
      <c r="L11" s="43"/>
    </row>
    <row r="12" spans="1:14" s="44" customFormat="1" x14ac:dyDescent="0.2">
      <c r="A12" s="66" t="str">
        <f>A2</f>
        <v>Jonathan</v>
      </c>
      <c r="B12" s="99">
        <v>0.35</v>
      </c>
      <c r="C12" s="48">
        <f>C2*$B12</f>
        <v>39381.649999999994</v>
      </c>
      <c r="D12" s="52">
        <f>B12</f>
        <v>0.35</v>
      </c>
      <c r="E12" s="48">
        <f>E2*$D12</f>
        <v>40563.099499999997</v>
      </c>
      <c r="F12" s="52">
        <f>B12</f>
        <v>0.35</v>
      </c>
      <c r="G12" s="48">
        <f>G2*$F12</f>
        <v>41779.992485000002</v>
      </c>
      <c r="H12" s="52">
        <f>B12</f>
        <v>0.35</v>
      </c>
      <c r="I12" s="48">
        <f>I2*$B12</f>
        <v>43033.392259550004</v>
      </c>
      <c r="J12" s="52">
        <f>B12</f>
        <v>0.35</v>
      </c>
      <c r="K12" s="49">
        <f>K2*$D12</f>
        <v>44324.394027336501</v>
      </c>
      <c r="L12" s="43">
        <f>C12+E12+G12+I12+K12</f>
        <v>209082.52827188652</v>
      </c>
    </row>
    <row r="13" spans="1:14" s="44" customFormat="1" x14ac:dyDescent="0.2">
      <c r="A13" s="66" t="str">
        <f t="shared" ref="A13:A18" si="12">A3</f>
        <v>James</v>
      </c>
      <c r="B13" s="99">
        <v>0.1</v>
      </c>
      <c r="C13" s="48">
        <f t="shared" ref="C13:C18" si="13">C3*$B13</f>
        <v>12460.300000000001</v>
      </c>
      <c r="D13" s="52">
        <f t="shared" ref="D13:D18" si="14">B13</f>
        <v>0.1</v>
      </c>
      <c r="E13" s="48">
        <f t="shared" ref="E13:E18" si="15">E3*$D13</f>
        <v>12834.109</v>
      </c>
      <c r="F13" s="52">
        <f t="shared" ref="F13:F18" si="16">B13</f>
        <v>0.1</v>
      </c>
      <c r="G13" s="48">
        <f t="shared" ref="G13:G18" si="17">G3*$F13</f>
        <v>13219.13227</v>
      </c>
      <c r="H13" s="52">
        <f t="shared" ref="H13:H18" si="18">B13</f>
        <v>0.1</v>
      </c>
      <c r="I13" s="48">
        <f t="shared" ref="I13:I18" si="19">I3*$B13</f>
        <v>13615.7062381</v>
      </c>
      <c r="J13" s="52">
        <f t="shared" ref="J13:J18" si="20">B13</f>
        <v>0.1</v>
      </c>
      <c r="K13" s="49">
        <f t="shared" ref="K13:K18" si="21">K3*$D13</f>
        <v>14024.177425242999</v>
      </c>
      <c r="L13" s="43">
        <f t="shared" ref="L13:L18" si="22">C13+E13+G13+I13+K13</f>
        <v>66153.424933343005</v>
      </c>
    </row>
    <row r="14" spans="1:14" s="44" customFormat="1" x14ac:dyDescent="0.2">
      <c r="A14" s="66" t="str">
        <f t="shared" si="12"/>
        <v>Kyle</v>
      </c>
      <c r="B14" s="99">
        <v>2.5000000000000001E-2</v>
      </c>
      <c r="C14" s="48">
        <f>C4*$B14</f>
        <v>4413.55</v>
      </c>
      <c r="D14" s="52">
        <f t="shared" si="14"/>
        <v>2.5000000000000001E-2</v>
      </c>
      <c r="E14" s="48">
        <f t="shared" si="15"/>
        <v>4545.9565000000002</v>
      </c>
      <c r="F14" s="52">
        <f t="shared" si="16"/>
        <v>2.5000000000000001E-2</v>
      </c>
      <c r="G14" s="48">
        <f t="shared" si="17"/>
        <v>4582.5</v>
      </c>
      <c r="H14" s="52">
        <f t="shared" si="18"/>
        <v>2.5000000000000001E-2</v>
      </c>
      <c r="I14" s="48">
        <f t="shared" si="19"/>
        <v>4582.5</v>
      </c>
      <c r="J14" s="52">
        <f t="shared" si="20"/>
        <v>2.5000000000000001E-2</v>
      </c>
      <c r="K14" s="49">
        <f t="shared" si="21"/>
        <v>4582.5</v>
      </c>
      <c r="L14" s="43">
        <f t="shared" si="22"/>
        <v>22707.0065</v>
      </c>
    </row>
    <row r="15" spans="1:14" s="44" customFormat="1" x14ac:dyDescent="0.2">
      <c r="A15" s="66" t="str">
        <f t="shared" si="12"/>
        <v>Chris</v>
      </c>
      <c r="B15" s="99">
        <v>0.5</v>
      </c>
      <c r="C15" s="48">
        <f t="shared" si="13"/>
        <v>26642</v>
      </c>
      <c r="D15" s="52">
        <f t="shared" si="14"/>
        <v>0.5</v>
      </c>
      <c r="E15" s="48">
        <f t="shared" si="15"/>
        <v>27441.26</v>
      </c>
      <c r="F15" s="52">
        <f t="shared" si="16"/>
        <v>0.5</v>
      </c>
      <c r="G15" s="48">
        <f t="shared" si="17"/>
        <v>28264.497799999997</v>
      </c>
      <c r="H15" s="52">
        <f t="shared" si="18"/>
        <v>0.5</v>
      </c>
      <c r="I15" s="48">
        <f t="shared" si="19"/>
        <v>29112.432733999998</v>
      </c>
      <c r="J15" s="52">
        <f t="shared" si="20"/>
        <v>0.5</v>
      </c>
      <c r="K15" s="49">
        <f t="shared" si="21"/>
        <v>29985.805716019997</v>
      </c>
      <c r="L15" s="43">
        <f t="shared" si="22"/>
        <v>141445.99625001999</v>
      </c>
    </row>
    <row r="16" spans="1:14" s="44" customFormat="1" x14ac:dyDescent="0.2">
      <c r="A16" s="66" t="str">
        <f t="shared" si="12"/>
        <v>TBD Grad Student</v>
      </c>
      <c r="B16" s="99">
        <v>1</v>
      </c>
      <c r="C16" s="48">
        <f t="shared" si="13"/>
        <v>30385</v>
      </c>
      <c r="D16" s="52">
        <f t="shared" si="14"/>
        <v>1</v>
      </c>
      <c r="E16" s="48">
        <f t="shared" si="15"/>
        <v>31296.55</v>
      </c>
      <c r="F16" s="52">
        <f t="shared" si="16"/>
        <v>1</v>
      </c>
      <c r="G16" s="48">
        <f t="shared" si="17"/>
        <v>32235.446499999998</v>
      </c>
      <c r="H16" s="52">
        <f t="shared" si="18"/>
        <v>1</v>
      </c>
      <c r="I16" s="48">
        <f t="shared" si="19"/>
        <v>33202.509894999996</v>
      </c>
      <c r="J16" s="52">
        <f t="shared" si="20"/>
        <v>1</v>
      </c>
      <c r="K16" s="49">
        <f t="shared" si="21"/>
        <v>34198.585191849997</v>
      </c>
      <c r="L16" s="43">
        <f t="shared" si="22"/>
        <v>161318.09158685</v>
      </c>
    </row>
    <row r="17" spans="1:12" s="44" customFormat="1" x14ac:dyDescent="0.2">
      <c r="A17" s="66" t="str">
        <f t="shared" si="12"/>
        <v>TBD Postdoc</v>
      </c>
      <c r="B17" s="99">
        <v>1</v>
      </c>
      <c r="C17" s="48">
        <f t="shared" si="13"/>
        <v>44556</v>
      </c>
      <c r="D17" s="52">
        <f t="shared" si="14"/>
        <v>1</v>
      </c>
      <c r="E17" s="48">
        <f t="shared" si="15"/>
        <v>45892.68</v>
      </c>
      <c r="F17" s="52">
        <f t="shared" si="16"/>
        <v>1</v>
      </c>
      <c r="G17" s="48">
        <f t="shared" si="17"/>
        <v>47269.460400000004</v>
      </c>
      <c r="H17" s="52">
        <f t="shared" si="18"/>
        <v>1</v>
      </c>
      <c r="I17" s="48">
        <f t="shared" si="19"/>
        <v>48687.544212000001</v>
      </c>
      <c r="J17" s="52">
        <f t="shared" si="20"/>
        <v>1</v>
      </c>
      <c r="K17" s="49">
        <f t="shared" si="21"/>
        <v>50148.170538359998</v>
      </c>
      <c r="L17" s="43">
        <f t="shared" si="22"/>
        <v>236553.85515036</v>
      </c>
    </row>
    <row r="18" spans="1:12" s="44" customFormat="1" x14ac:dyDescent="0.2">
      <c r="A18" s="66" t="str">
        <f t="shared" si="12"/>
        <v>TBD Tech</v>
      </c>
      <c r="B18" s="99">
        <v>1</v>
      </c>
      <c r="C18" s="48">
        <f t="shared" si="13"/>
        <v>0</v>
      </c>
      <c r="D18" s="52">
        <f t="shared" si="14"/>
        <v>1</v>
      </c>
      <c r="E18" s="48">
        <f t="shared" si="15"/>
        <v>0</v>
      </c>
      <c r="F18" s="52">
        <f t="shared" si="16"/>
        <v>1</v>
      </c>
      <c r="G18" s="48">
        <f t="shared" si="17"/>
        <v>0</v>
      </c>
      <c r="H18" s="52">
        <f t="shared" si="18"/>
        <v>1</v>
      </c>
      <c r="I18" s="48">
        <f t="shared" si="19"/>
        <v>0</v>
      </c>
      <c r="J18" s="52">
        <f t="shared" si="20"/>
        <v>1</v>
      </c>
      <c r="K18" s="49">
        <f t="shared" si="21"/>
        <v>0</v>
      </c>
      <c r="L18" s="43">
        <f t="shared" si="22"/>
        <v>0</v>
      </c>
    </row>
    <row r="19" spans="1:12" s="44" customFormat="1" x14ac:dyDescent="0.2">
      <c r="A19" s="45"/>
      <c r="B19" s="52"/>
      <c r="C19" s="51"/>
      <c r="D19" s="41"/>
      <c r="E19" s="51"/>
      <c r="F19" s="41"/>
      <c r="G19" s="51"/>
      <c r="H19" s="52"/>
      <c r="I19" s="51"/>
      <c r="J19" s="41"/>
      <c r="K19" s="84"/>
      <c r="L19" s="43"/>
    </row>
    <row r="20" spans="1:12" s="44" customFormat="1" x14ac:dyDescent="0.2">
      <c r="A20" s="25" t="s">
        <v>8</v>
      </c>
      <c r="B20" s="24"/>
      <c r="C20" s="26">
        <f>SUM(C12:C19)</f>
        <v>157838.5</v>
      </c>
      <c r="D20" s="24"/>
      <c r="E20" s="26">
        <f>SUM(E12:E19)</f>
        <v>162573.655</v>
      </c>
      <c r="F20" s="24"/>
      <c r="G20" s="26">
        <f>SUM(G12:G19)</f>
        <v>167351.02945500001</v>
      </c>
      <c r="H20" s="24"/>
      <c r="I20" s="26">
        <f>SUM(I12:I19)</f>
        <v>172234.08533865001</v>
      </c>
      <c r="J20" s="24"/>
      <c r="K20" s="27">
        <f>SUM(K12:K19)</f>
        <v>177263.63289880948</v>
      </c>
      <c r="L20" s="27">
        <f>SUM(L12:L19)</f>
        <v>837260.90269245964</v>
      </c>
    </row>
    <row r="21" spans="1:12" s="44" customFormat="1" x14ac:dyDescent="0.2">
      <c r="A21" s="45"/>
      <c r="B21" s="41"/>
      <c r="C21" s="43"/>
      <c r="D21" s="41"/>
      <c r="E21" s="43"/>
      <c r="F21" s="41"/>
      <c r="G21" s="43"/>
      <c r="H21" s="41"/>
      <c r="I21" s="43"/>
      <c r="J21" s="41"/>
      <c r="K21" s="84"/>
      <c r="L21" s="43"/>
    </row>
    <row r="22" spans="1:12" s="44" customFormat="1" x14ac:dyDescent="0.2">
      <c r="A22" s="17" t="s">
        <v>9</v>
      </c>
      <c r="B22" s="15" t="s">
        <v>12</v>
      </c>
      <c r="C22" s="13"/>
      <c r="D22" s="15" t="s">
        <v>12</v>
      </c>
      <c r="E22" s="13"/>
      <c r="F22" s="15" t="s">
        <v>12</v>
      </c>
      <c r="G22" s="13"/>
      <c r="H22" s="15" t="s">
        <v>12</v>
      </c>
      <c r="I22" s="13"/>
      <c r="J22" s="15" t="s">
        <v>12</v>
      </c>
      <c r="K22" s="85"/>
      <c r="L22" s="43"/>
    </row>
    <row r="23" spans="1:12" s="44" customFormat="1" x14ac:dyDescent="0.2">
      <c r="A23" s="66" t="str">
        <f>A2</f>
        <v>Jonathan</v>
      </c>
      <c r="B23" s="53">
        <v>0.24299999999999999</v>
      </c>
      <c r="C23" s="48">
        <f>C12*B23</f>
        <v>9569.7409499999976</v>
      </c>
      <c r="D23" s="53">
        <v>0.25</v>
      </c>
      <c r="E23" s="48">
        <f>E12*$D23</f>
        <v>10140.774874999999</v>
      </c>
      <c r="F23" s="53">
        <f>D23</f>
        <v>0.25</v>
      </c>
      <c r="G23" s="48">
        <f>G12*$F23</f>
        <v>10444.998121250001</v>
      </c>
      <c r="H23" s="53">
        <f>F23</f>
        <v>0.25</v>
      </c>
      <c r="I23" s="48">
        <f>I12*H23</f>
        <v>10758.348064887501</v>
      </c>
      <c r="J23" s="53">
        <f>H23</f>
        <v>0.25</v>
      </c>
      <c r="K23" s="49">
        <f>K12*$D23</f>
        <v>11081.098506834125</v>
      </c>
      <c r="L23" s="43">
        <f>C23+E23+G23+I23+K23</f>
        <v>51994.960517971616</v>
      </c>
    </row>
    <row r="24" spans="1:12" s="44" customFormat="1" x14ac:dyDescent="0.2">
      <c r="A24" s="66" t="str">
        <f t="shared" ref="A24:A29" si="23">A3</f>
        <v>James</v>
      </c>
      <c r="B24" s="53">
        <v>0.24299999999999999</v>
      </c>
      <c r="C24" s="48">
        <f>C13*B24</f>
        <v>3027.8529000000003</v>
      </c>
      <c r="D24" s="53">
        <v>0.25</v>
      </c>
      <c r="E24" s="48">
        <f>E13*$D24</f>
        <v>3208.5272500000001</v>
      </c>
      <c r="F24" s="53">
        <f t="shared" ref="F24:F27" si="24">D24</f>
        <v>0.25</v>
      </c>
      <c r="G24" s="48">
        <f>G13*$F24</f>
        <v>3304.7830675</v>
      </c>
      <c r="H24" s="53">
        <f t="shared" ref="H24:H27" si="25">F24</f>
        <v>0.25</v>
      </c>
      <c r="I24" s="48">
        <f>I13*H24</f>
        <v>3403.9265595249999</v>
      </c>
      <c r="J24" s="53">
        <f t="shared" ref="J24:J27" si="26">H24</f>
        <v>0.25</v>
      </c>
      <c r="K24" s="49">
        <f>K13*$D24</f>
        <v>3506.0443563107497</v>
      </c>
      <c r="L24" s="43">
        <f t="shared" ref="L24:L27" si="27">C24+E24+G24+I24+K24</f>
        <v>16451.134133335752</v>
      </c>
    </row>
    <row r="25" spans="1:12" s="44" customFormat="1" x14ac:dyDescent="0.2">
      <c r="A25" s="66" t="str">
        <f t="shared" si="23"/>
        <v>Kyle</v>
      </c>
      <c r="B25" s="53">
        <v>0.24299999999999999</v>
      </c>
      <c r="C25" s="48">
        <f>C14*B25</f>
        <v>1072.4926499999999</v>
      </c>
      <c r="D25" s="53">
        <v>0.25</v>
      </c>
      <c r="E25" s="48">
        <f>E14*$D25</f>
        <v>1136.4891250000001</v>
      </c>
      <c r="F25" s="53">
        <f t="shared" si="24"/>
        <v>0.25</v>
      </c>
      <c r="G25" s="48">
        <f>G14*$F25</f>
        <v>1145.625</v>
      </c>
      <c r="H25" s="53">
        <f t="shared" si="25"/>
        <v>0.25</v>
      </c>
      <c r="I25" s="48">
        <f>I14*H25</f>
        <v>1145.625</v>
      </c>
      <c r="J25" s="53">
        <f t="shared" si="26"/>
        <v>0.25</v>
      </c>
      <c r="K25" s="49">
        <f>K14*$D25</f>
        <v>1145.625</v>
      </c>
      <c r="L25" s="43">
        <f t="shared" si="27"/>
        <v>5645.8567750000002</v>
      </c>
    </row>
    <row r="26" spans="1:12" s="44" customFormat="1" x14ac:dyDescent="0.2">
      <c r="A26" s="66" t="str">
        <f t="shared" si="23"/>
        <v>Chris</v>
      </c>
      <c r="B26" s="53">
        <v>0.24299999999999999</v>
      </c>
      <c r="C26" s="48">
        <f>C15*B26</f>
        <v>6474.0059999999994</v>
      </c>
      <c r="D26" s="53">
        <v>0.25</v>
      </c>
      <c r="E26" s="48">
        <f>E15*$D26</f>
        <v>6860.3149999999996</v>
      </c>
      <c r="F26" s="53">
        <f t="shared" si="24"/>
        <v>0.25</v>
      </c>
      <c r="G26" s="48">
        <f>G15*$F26</f>
        <v>7066.1244499999993</v>
      </c>
      <c r="H26" s="53">
        <f t="shared" si="25"/>
        <v>0.25</v>
      </c>
      <c r="I26" s="48">
        <f>I15*H26</f>
        <v>7278.1081834999995</v>
      </c>
      <c r="J26" s="53">
        <f t="shared" si="26"/>
        <v>0.25</v>
      </c>
      <c r="K26" s="49">
        <f>K15*$D26</f>
        <v>7496.4514290049992</v>
      </c>
      <c r="L26" s="43">
        <f t="shared" si="27"/>
        <v>35175.005062504999</v>
      </c>
    </row>
    <row r="27" spans="1:12" s="44" customFormat="1" x14ac:dyDescent="0.2">
      <c r="A27" s="66" t="str">
        <f t="shared" si="23"/>
        <v>TBD Grad Student</v>
      </c>
      <c r="B27" s="53">
        <v>8.5999999999999993E-2</v>
      </c>
      <c r="C27" s="48">
        <f>C16*B27</f>
        <v>2613.1099999999997</v>
      </c>
      <c r="D27" s="53">
        <v>8.8999999999999996E-2</v>
      </c>
      <c r="E27" s="48">
        <f>E16*$D27</f>
        <v>2785.3929499999999</v>
      </c>
      <c r="F27" s="53">
        <f t="shared" si="24"/>
        <v>8.8999999999999996E-2</v>
      </c>
      <c r="G27" s="48">
        <f>G16*$F27</f>
        <v>2868.9547384999996</v>
      </c>
      <c r="H27" s="53">
        <f t="shared" si="25"/>
        <v>8.8999999999999996E-2</v>
      </c>
      <c r="I27" s="48">
        <f>I16*H27</f>
        <v>2955.0233806549995</v>
      </c>
      <c r="J27" s="53">
        <f t="shared" si="26"/>
        <v>8.8999999999999996E-2</v>
      </c>
      <c r="K27" s="49">
        <f>K16*$D27</f>
        <v>3043.6740820746495</v>
      </c>
      <c r="L27" s="43">
        <f t="shared" si="27"/>
        <v>14266.155151229646</v>
      </c>
    </row>
    <row r="28" spans="1:12" s="44" customFormat="1" x14ac:dyDescent="0.2">
      <c r="A28" s="66" t="str">
        <f t="shared" si="23"/>
        <v>TBD Postdoc</v>
      </c>
      <c r="B28" s="53">
        <v>0.182</v>
      </c>
      <c r="C28" s="48">
        <f t="shared" ref="C28:C29" si="28">C17*B28</f>
        <v>8109.192</v>
      </c>
      <c r="D28" s="53">
        <v>0.19700000000000001</v>
      </c>
      <c r="E28" s="48">
        <f t="shared" ref="E28:E29" si="29">E17*$D28</f>
        <v>9040.8579600000012</v>
      </c>
      <c r="F28" s="53">
        <f t="shared" ref="F28:F29" si="30">D28</f>
        <v>0.19700000000000001</v>
      </c>
      <c r="G28" s="48">
        <f t="shared" ref="G28:G29" si="31">G17*$F28</f>
        <v>9312.083698800001</v>
      </c>
      <c r="H28" s="53">
        <f t="shared" ref="H28:H29" si="32">F28</f>
        <v>0.19700000000000001</v>
      </c>
      <c r="I28" s="48">
        <f t="shared" ref="I28:I29" si="33">I17*H28</f>
        <v>9591.4462097640007</v>
      </c>
      <c r="J28" s="53">
        <f t="shared" ref="J28:J29" si="34">H28</f>
        <v>0.19700000000000001</v>
      </c>
      <c r="K28" s="49">
        <f t="shared" ref="K28:K29" si="35">K17*$D28</f>
        <v>9879.18959605692</v>
      </c>
      <c r="L28" s="43">
        <f t="shared" ref="L28:L29" si="36">C28+E28+G28+I28+K28</f>
        <v>45932.769464620927</v>
      </c>
    </row>
    <row r="29" spans="1:12" s="44" customFormat="1" x14ac:dyDescent="0.2">
      <c r="A29" s="66" t="str">
        <f t="shared" si="23"/>
        <v>TBD Tech</v>
      </c>
      <c r="B29" s="53"/>
      <c r="C29" s="48">
        <f t="shared" si="28"/>
        <v>0</v>
      </c>
      <c r="D29" s="53">
        <v>0.25</v>
      </c>
      <c r="E29" s="48">
        <f t="shared" si="29"/>
        <v>0</v>
      </c>
      <c r="F29" s="53">
        <f t="shared" si="30"/>
        <v>0.25</v>
      </c>
      <c r="G29" s="48">
        <f t="shared" si="31"/>
        <v>0</v>
      </c>
      <c r="H29" s="53">
        <f t="shared" si="32"/>
        <v>0.25</v>
      </c>
      <c r="I29" s="48">
        <f t="shared" si="33"/>
        <v>0</v>
      </c>
      <c r="J29" s="53">
        <f t="shared" si="34"/>
        <v>0.25</v>
      </c>
      <c r="K29" s="49">
        <f t="shared" si="35"/>
        <v>0</v>
      </c>
      <c r="L29" s="43">
        <f t="shared" si="36"/>
        <v>0</v>
      </c>
    </row>
    <row r="30" spans="1:12" s="44" customFormat="1" x14ac:dyDescent="0.2">
      <c r="A30" s="45"/>
      <c r="B30" s="52"/>
      <c r="C30" s="51"/>
      <c r="D30" s="53"/>
      <c r="E30" s="51"/>
      <c r="F30" s="53"/>
      <c r="G30" s="51"/>
      <c r="H30" s="52"/>
      <c r="I30" s="51"/>
      <c r="J30" s="53"/>
      <c r="K30" s="49"/>
      <c r="L30" s="43"/>
    </row>
    <row r="31" spans="1:12" s="44" customFormat="1" x14ac:dyDescent="0.2">
      <c r="A31" s="25" t="s">
        <v>7</v>
      </c>
      <c r="B31" s="24"/>
      <c r="C31" s="26">
        <f>SUM(C23:C30)</f>
        <v>30866.394499999999</v>
      </c>
      <c r="D31" s="24"/>
      <c r="E31" s="26">
        <f>SUM(E23:E30)</f>
        <v>33172.35716</v>
      </c>
      <c r="F31" s="24"/>
      <c r="G31" s="26">
        <f>SUM(G23:G30)</f>
        <v>34142.56907605</v>
      </c>
      <c r="H31" s="24"/>
      <c r="I31" s="26">
        <f>SUM(I23:I30)</f>
        <v>35132.477398331503</v>
      </c>
      <c r="J31" s="24"/>
      <c r="K31" s="27">
        <f>SUM(K23:K30)</f>
        <v>36152.082970281437</v>
      </c>
      <c r="L31" s="27">
        <f>SUM(L23:L30)</f>
        <v>169465.88110466296</v>
      </c>
    </row>
    <row r="32" spans="1:12" ht="13.5" thickBot="1" x14ac:dyDescent="0.25">
      <c r="A32" s="2"/>
      <c r="B32" s="14"/>
      <c r="C32" s="1"/>
      <c r="D32" s="14"/>
      <c r="E32" s="1"/>
      <c r="F32" s="14"/>
      <c r="G32" s="1"/>
      <c r="H32" s="14"/>
      <c r="I32" s="1"/>
      <c r="J32" s="14"/>
      <c r="K32" s="33"/>
    </row>
    <row r="33" spans="1:12" s="23" customFormat="1" ht="15.75" thickBot="1" x14ac:dyDescent="0.3">
      <c r="A33" s="18" t="s">
        <v>14</v>
      </c>
      <c r="B33" s="19"/>
      <c r="C33" s="20">
        <f>(C20+C31)</f>
        <v>188704.89449999999</v>
      </c>
      <c r="D33" s="21"/>
      <c r="E33" s="20">
        <f>(E20+E31)+1</f>
        <v>195747.01215999998</v>
      </c>
      <c r="F33" s="21"/>
      <c r="G33" s="35">
        <f>(G20+G31)</f>
        <v>201493.59853105003</v>
      </c>
      <c r="H33" s="19"/>
      <c r="I33" s="20">
        <f>(I20+I31)</f>
        <v>207366.56273698152</v>
      </c>
      <c r="J33" s="21"/>
      <c r="K33" s="35">
        <f>(K20+K31)+1</f>
        <v>213416.71586909093</v>
      </c>
      <c r="L33" s="22">
        <f>L20+L31</f>
        <v>1006726.7837971225</v>
      </c>
    </row>
    <row r="34" spans="1:12" x14ac:dyDescent="0.2">
      <c r="B34" s="14"/>
      <c r="D34" s="14"/>
      <c r="F34" s="14"/>
      <c r="G34" s="78"/>
      <c r="H34" s="81"/>
      <c r="J34" s="14"/>
      <c r="K34" s="36"/>
    </row>
    <row r="35" spans="1:12" x14ac:dyDescent="0.2">
      <c r="B35" s="14"/>
      <c r="C35" s="5" t="s">
        <v>4</v>
      </c>
      <c r="D35" s="14"/>
      <c r="E35" s="5" t="s">
        <v>3</v>
      </c>
      <c r="F35" s="14"/>
      <c r="G35" s="79" t="s">
        <v>2</v>
      </c>
      <c r="H35" s="82"/>
      <c r="I35" s="5" t="s">
        <v>24</v>
      </c>
      <c r="J35" s="41"/>
      <c r="K35" s="32" t="s">
        <v>25</v>
      </c>
      <c r="L35" s="11" t="s">
        <v>18</v>
      </c>
    </row>
    <row r="36" spans="1:12" x14ac:dyDescent="0.2">
      <c r="A36" s="2" t="s">
        <v>15</v>
      </c>
      <c r="B36" s="14"/>
      <c r="C36">
        <v>0</v>
      </c>
      <c r="D36" s="14"/>
      <c r="E36">
        <v>0</v>
      </c>
      <c r="F36" s="14"/>
      <c r="G36" s="78">
        <v>0</v>
      </c>
      <c r="H36" s="82"/>
      <c r="I36">
        <v>0</v>
      </c>
      <c r="J36" s="14"/>
      <c r="K36" s="36">
        <v>0</v>
      </c>
      <c r="L36" s="1">
        <f>C36+E36+G36+I36+K36</f>
        <v>0</v>
      </c>
    </row>
    <row r="37" spans="1:12" x14ac:dyDescent="0.2">
      <c r="A37" s="9" t="s">
        <v>1</v>
      </c>
      <c r="B37" s="14"/>
      <c r="C37" s="4">
        <f>SUM(C36)</f>
        <v>0</v>
      </c>
      <c r="D37" s="14"/>
      <c r="E37" s="4">
        <f>SUM(E36)</f>
        <v>0</v>
      </c>
      <c r="F37" s="14"/>
      <c r="G37" s="80">
        <f>SUM(G36)</f>
        <v>0</v>
      </c>
      <c r="H37" s="83"/>
      <c r="I37" s="4">
        <f>SUM(I36)</f>
        <v>0</v>
      </c>
      <c r="J37" s="16"/>
      <c r="K37" s="37">
        <f>SUM(K36)</f>
        <v>0</v>
      </c>
      <c r="L37" s="10">
        <f>SUM(L36)</f>
        <v>0</v>
      </c>
    </row>
    <row r="38" spans="1:12" x14ac:dyDescent="0.2">
      <c r="B38" s="14"/>
      <c r="C38" s="1"/>
      <c r="D38" s="14"/>
      <c r="E38" s="1"/>
      <c r="F38" s="14"/>
      <c r="G38" s="57"/>
      <c r="H38" s="83"/>
      <c r="I38" s="1"/>
      <c r="J38" s="16"/>
      <c r="K38" s="33"/>
    </row>
    <row r="39" spans="1:12" x14ac:dyDescent="0.2">
      <c r="A39" s="61" t="s">
        <v>16</v>
      </c>
      <c r="B39" s="14"/>
      <c r="C39" s="8">
        <v>1500</v>
      </c>
      <c r="D39" s="14"/>
      <c r="E39" s="8">
        <f>C39+(C39*$M$2)</f>
        <v>1545</v>
      </c>
      <c r="F39" s="14"/>
      <c r="G39" s="8">
        <f>E39+(E39*$M$2)</f>
        <v>1591.35</v>
      </c>
      <c r="H39" s="83"/>
      <c r="I39" s="8">
        <f>G39+(G39*$M$2)</f>
        <v>1639.0904999999998</v>
      </c>
      <c r="J39" s="16"/>
      <c r="K39" s="34">
        <f>I39+(I39*$M$2)</f>
        <v>1688.2632149999997</v>
      </c>
      <c r="L39" s="1">
        <f>C39+E39+G39+I39+K39</f>
        <v>7963.7037150000006</v>
      </c>
    </row>
    <row r="40" spans="1:12" x14ac:dyDescent="0.2">
      <c r="A40" s="45" t="s">
        <v>17</v>
      </c>
      <c r="B40" s="14"/>
      <c r="C40" s="7">
        <v>0</v>
      </c>
      <c r="D40" s="14"/>
      <c r="E40" s="7">
        <v>0</v>
      </c>
      <c r="F40" s="14"/>
      <c r="G40" s="67">
        <v>0</v>
      </c>
      <c r="H40" s="83"/>
      <c r="I40" s="7">
        <v>0</v>
      </c>
      <c r="J40" s="16"/>
      <c r="K40" s="38">
        <v>0</v>
      </c>
      <c r="L40" s="56">
        <f>SUM(C40:G40)</f>
        <v>0</v>
      </c>
    </row>
    <row r="41" spans="1:12" x14ac:dyDescent="0.2">
      <c r="A41" s="9" t="s">
        <v>21</v>
      </c>
      <c r="B41" s="14"/>
      <c r="C41" s="10">
        <f>SUM(C39:C40)</f>
        <v>1500</v>
      </c>
      <c r="D41" s="14"/>
      <c r="E41" s="10">
        <f>SUM(E39:E40)</f>
        <v>1545</v>
      </c>
      <c r="F41" s="14"/>
      <c r="G41" s="55">
        <f>SUM(G39:G40)</f>
        <v>1591.35</v>
      </c>
      <c r="H41" s="83"/>
      <c r="I41" s="10">
        <f>SUM(I39:I40)</f>
        <v>1639.0904999999998</v>
      </c>
      <c r="J41" s="16"/>
      <c r="K41" s="39">
        <f>SUM(K39:K40)</f>
        <v>1688.2632149999997</v>
      </c>
      <c r="L41" s="10">
        <f>SUM(L39:L40)</f>
        <v>7963.7037150000006</v>
      </c>
    </row>
    <row r="42" spans="1:12" x14ac:dyDescent="0.2">
      <c r="A42" s="3"/>
      <c r="B42" s="14"/>
      <c r="C42" s="6"/>
      <c r="D42" s="14"/>
      <c r="E42" s="6"/>
      <c r="F42" s="14"/>
      <c r="G42" s="6"/>
      <c r="H42" s="83"/>
      <c r="I42" s="6"/>
      <c r="J42" s="16"/>
      <c r="K42" s="34"/>
    </row>
    <row r="43" spans="1:12" x14ac:dyDescent="0.2">
      <c r="A43" s="75" t="s">
        <v>19</v>
      </c>
      <c r="B43" s="14"/>
      <c r="C43" s="8">
        <v>800</v>
      </c>
      <c r="D43" s="14"/>
      <c r="E43" s="8">
        <f>C43+(C43*$M$2)</f>
        <v>824</v>
      </c>
      <c r="F43" s="14"/>
      <c r="G43" s="8">
        <f>E43+(E43*$M$2)</f>
        <v>848.72</v>
      </c>
      <c r="H43" s="83"/>
      <c r="I43" s="8">
        <f>G43+(G43*$M$2)</f>
        <v>874.1816</v>
      </c>
      <c r="J43" s="16"/>
      <c r="K43" s="34">
        <f>I43+(I43*$M$2)</f>
        <v>900.40704800000003</v>
      </c>
      <c r="L43" s="43">
        <f>C43+E43+G43+I43+K43</f>
        <v>4247.3086480000002</v>
      </c>
    </row>
    <row r="44" spans="1:12" x14ac:dyDescent="0.2">
      <c r="A44" s="76" t="s">
        <v>32</v>
      </c>
      <c r="B44" s="14"/>
      <c r="C44" s="59">
        <v>331</v>
      </c>
      <c r="D44" s="14"/>
      <c r="E44" s="59">
        <f t="shared" ref="E44:E51" si="37">C44+(C44*$M$2)</f>
        <v>340.93</v>
      </c>
      <c r="F44" s="14"/>
      <c r="G44" s="59">
        <f t="shared" ref="G44:G51" si="38">E44+(E44*$M$2)</f>
        <v>351.15789999999998</v>
      </c>
      <c r="H44" s="83"/>
      <c r="I44" s="59">
        <f t="shared" ref="I44:I51" si="39">G44+(G44*$M$2)</f>
        <v>361.69263699999999</v>
      </c>
      <c r="J44" s="16"/>
      <c r="K44" s="49">
        <f t="shared" ref="K44:K51" si="40">I44+(I44*$M$2)</f>
        <v>372.54341611000001</v>
      </c>
      <c r="L44" s="43">
        <f t="shared" ref="L44:L51" si="41">C44+E44+G44+I44+K44</f>
        <v>1757.32395311</v>
      </c>
    </row>
    <row r="45" spans="1:12" x14ac:dyDescent="0.2">
      <c r="A45" s="77" t="s">
        <v>33</v>
      </c>
      <c r="B45" s="14"/>
      <c r="C45" s="59">
        <v>1000</v>
      </c>
      <c r="D45" s="14"/>
      <c r="E45" s="59">
        <f t="shared" si="37"/>
        <v>1030</v>
      </c>
      <c r="F45" s="14"/>
      <c r="G45" s="59">
        <f t="shared" si="38"/>
        <v>1060.9000000000001</v>
      </c>
      <c r="H45" s="83"/>
      <c r="I45" s="59">
        <f t="shared" si="39"/>
        <v>1092.7270000000001</v>
      </c>
      <c r="J45" s="16"/>
      <c r="K45" s="49">
        <f t="shared" si="40"/>
        <v>1125.50881</v>
      </c>
      <c r="L45" s="43">
        <f t="shared" si="41"/>
        <v>5309.1358100000007</v>
      </c>
    </row>
    <row r="46" spans="1:12" x14ac:dyDescent="0.2">
      <c r="A46" s="77" t="s">
        <v>34</v>
      </c>
      <c r="B46" s="14"/>
      <c r="C46" s="59">
        <v>5000</v>
      </c>
      <c r="D46" s="14"/>
      <c r="E46" s="59">
        <f t="shared" si="37"/>
        <v>5150</v>
      </c>
      <c r="F46" s="14"/>
      <c r="G46" s="59">
        <f t="shared" si="38"/>
        <v>5304.5</v>
      </c>
      <c r="H46" s="83"/>
      <c r="I46" s="59">
        <f t="shared" si="39"/>
        <v>5463.6350000000002</v>
      </c>
      <c r="J46" s="16"/>
      <c r="K46" s="49">
        <f t="shared" si="40"/>
        <v>5627.5440500000004</v>
      </c>
      <c r="L46" s="43">
        <f t="shared" si="41"/>
        <v>26545.679050000002</v>
      </c>
    </row>
    <row r="47" spans="1:12" s="54" customFormat="1" x14ac:dyDescent="0.2">
      <c r="A47" s="77" t="s">
        <v>35</v>
      </c>
      <c r="B47" s="14"/>
      <c r="C47" s="59">
        <v>6015</v>
      </c>
      <c r="D47" s="14"/>
      <c r="E47" s="59">
        <f t="shared" si="37"/>
        <v>6195.45</v>
      </c>
      <c r="F47" s="14"/>
      <c r="G47" s="59">
        <f t="shared" si="38"/>
        <v>6381.3135000000002</v>
      </c>
      <c r="H47" s="83"/>
      <c r="I47" s="59">
        <f t="shared" si="39"/>
        <v>6572.7529050000003</v>
      </c>
      <c r="J47" s="16"/>
      <c r="K47" s="49">
        <f t="shared" si="40"/>
        <v>6769.9354921499998</v>
      </c>
      <c r="L47" s="43">
        <f t="shared" si="41"/>
        <v>31934.45189715</v>
      </c>
    </row>
    <row r="48" spans="1:12" hidden="1" x14ac:dyDescent="0.2">
      <c r="B48" s="14"/>
      <c r="C48" s="59"/>
      <c r="D48" s="14"/>
      <c r="E48" s="59">
        <f t="shared" si="37"/>
        <v>0</v>
      </c>
      <c r="F48" s="14"/>
      <c r="G48" s="59">
        <f t="shared" si="38"/>
        <v>0</v>
      </c>
      <c r="H48" s="83"/>
      <c r="I48" s="59">
        <f t="shared" si="39"/>
        <v>0</v>
      </c>
      <c r="J48" s="16"/>
      <c r="K48" s="49">
        <f t="shared" si="40"/>
        <v>0</v>
      </c>
      <c r="L48" s="43">
        <f t="shared" si="41"/>
        <v>0</v>
      </c>
    </row>
    <row r="49" spans="1:14" hidden="1" x14ac:dyDescent="0.2">
      <c r="B49" s="14"/>
      <c r="C49" s="6"/>
      <c r="D49" s="14"/>
      <c r="E49" s="74">
        <f t="shared" si="37"/>
        <v>0</v>
      </c>
      <c r="F49" s="14"/>
      <c r="G49" s="74">
        <f t="shared" si="38"/>
        <v>0</v>
      </c>
      <c r="H49" s="83"/>
      <c r="I49" s="74">
        <f t="shared" si="39"/>
        <v>0</v>
      </c>
      <c r="J49" s="16"/>
      <c r="K49" s="86">
        <f t="shared" si="40"/>
        <v>0</v>
      </c>
      <c r="L49" s="43">
        <f t="shared" si="41"/>
        <v>0</v>
      </c>
    </row>
    <row r="50" spans="1:14" hidden="1" x14ac:dyDescent="0.2">
      <c r="A50" s="66"/>
      <c r="B50" s="14"/>
      <c r="C50" s="6"/>
      <c r="D50" s="14"/>
      <c r="E50" s="74">
        <f t="shared" si="37"/>
        <v>0</v>
      </c>
      <c r="F50" s="14"/>
      <c r="G50" s="74">
        <f t="shared" si="38"/>
        <v>0</v>
      </c>
      <c r="H50" s="83"/>
      <c r="I50" s="74">
        <f t="shared" si="39"/>
        <v>0</v>
      </c>
      <c r="J50" s="16"/>
      <c r="K50" s="86">
        <f t="shared" si="40"/>
        <v>0</v>
      </c>
      <c r="L50" s="43">
        <f t="shared" si="41"/>
        <v>0</v>
      </c>
    </row>
    <row r="51" spans="1:14" x14ac:dyDescent="0.2">
      <c r="A51" s="66"/>
      <c r="B51" s="14"/>
      <c r="C51" s="7"/>
      <c r="D51" s="14"/>
      <c r="E51" s="7">
        <f t="shared" si="37"/>
        <v>0</v>
      </c>
      <c r="F51" s="14"/>
      <c r="G51" s="7">
        <f t="shared" si="38"/>
        <v>0</v>
      </c>
      <c r="H51" s="83"/>
      <c r="I51" s="7">
        <f t="shared" si="39"/>
        <v>0</v>
      </c>
      <c r="J51" s="16"/>
      <c r="K51" s="38">
        <f t="shared" si="40"/>
        <v>0</v>
      </c>
      <c r="L51" s="90">
        <f t="shared" si="41"/>
        <v>0</v>
      </c>
    </row>
    <row r="52" spans="1:14" x14ac:dyDescent="0.2">
      <c r="A52" s="9" t="s">
        <v>0</v>
      </c>
      <c r="B52" s="14"/>
      <c r="C52" s="10">
        <f>SUM(C43:C51)</f>
        <v>13146</v>
      </c>
      <c r="D52" s="14"/>
      <c r="E52" s="10">
        <f>SUM(E43:E51)</f>
        <v>13540.380000000001</v>
      </c>
      <c r="F52" s="14"/>
      <c r="G52" s="55">
        <f>SUM(G43:G51)</f>
        <v>13946.591400000001</v>
      </c>
      <c r="H52" s="83"/>
      <c r="I52" s="10">
        <f>SUM(I43:I51)</f>
        <v>14364.989142</v>
      </c>
      <c r="J52" s="16"/>
      <c r="K52" s="39">
        <f>SUM(K43:K51)</f>
        <v>14795.938816260001</v>
      </c>
      <c r="L52" s="55">
        <f>SUM(L43:L51)</f>
        <v>69793.899358260009</v>
      </c>
    </row>
    <row r="53" spans="1:14" x14ac:dyDescent="0.2">
      <c r="A53" s="64"/>
      <c r="B53" s="14"/>
      <c r="C53" s="65"/>
      <c r="D53" s="14"/>
      <c r="E53" s="65"/>
      <c r="F53" s="14"/>
      <c r="G53" s="63"/>
      <c r="H53" s="83"/>
      <c r="I53" s="65"/>
      <c r="J53" s="16"/>
      <c r="K53" s="62"/>
      <c r="L53" s="63"/>
    </row>
    <row r="54" spans="1:14" x14ac:dyDescent="0.2">
      <c r="A54" s="66" t="s">
        <v>23</v>
      </c>
      <c r="B54" s="14"/>
      <c r="C54" s="67">
        <v>10478</v>
      </c>
      <c r="D54" s="14"/>
      <c r="E54" s="67">
        <f>C54+(C54*$M$2)</f>
        <v>10792.34</v>
      </c>
      <c r="F54" s="14"/>
      <c r="G54" s="67">
        <f>E54+(E54*$M$2)</f>
        <v>11116.110200000001</v>
      </c>
      <c r="H54" s="83"/>
      <c r="I54" s="67">
        <f>G54+(G54*$M$2)</f>
        <v>11449.593506000001</v>
      </c>
      <c r="J54" s="16"/>
      <c r="K54" s="68">
        <f>I54+(I54*$M$2)</f>
        <v>11793.081311180002</v>
      </c>
      <c r="L54" s="67">
        <f>C54+E54+G54+I54+K54</f>
        <v>55629.125017179998</v>
      </c>
    </row>
    <row r="55" spans="1:14" x14ac:dyDescent="0.2">
      <c r="A55" s="9" t="s">
        <v>23</v>
      </c>
      <c r="B55" s="14"/>
      <c r="C55" s="10">
        <f>C54</f>
        <v>10478</v>
      </c>
      <c r="D55" s="14"/>
      <c r="E55" s="10">
        <f>E54</f>
        <v>10792.34</v>
      </c>
      <c r="F55" s="14"/>
      <c r="G55" s="55">
        <f>G54</f>
        <v>11116.110200000001</v>
      </c>
      <c r="H55" s="83"/>
      <c r="I55" s="10">
        <f>I54</f>
        <v>11449.593506000001</v>
      </c>
      <c r="J55" s="16"/>
      <c r="K55" s="39">
        <f>K54</f>
        <v>11793.081311180002</v>
      </c>
      <c r="L55" s="55">
        <f>SUM(L54)</f>
        <v>55629.125017179998</v>
      </c>
    </row>
    <row r="56" spans="1:14" x14ac:dyDescent="0.2">
      <c r="B56" s="14"/>
      <c r="C56" s="8"/>
      <c r="D56" s="14"/>
      <c r="E56" s="8"/>
      <c r="F56" s="14"/>
      <c r="G56" s="6"/>
      <c r="H56" s="83"/>
      <c r="I56" s="8"/>
      <c r="J56" s="16"/>
      <c r="K56" s="34"/>
      <c r="L56" s="57"/>
    </row>
    <row r="57" spans="1:14" x14ac:dyDescent="0.2">
      <c r="A57" s="76" t="s">
        <v>36</v>
      </c>
      <c r="B57" s="14"/>
      <c r="C57" s="59">
        <v>40000</v>
      </c>
      <c r="D57" s="14"/>
      <c r="E57" s="59">
        <f t="shared" ref="E57:E64" si="42">C57+(C57*$M$2)</f>
        <v>41200</v>
      </c>
      <c r="F57" s="14"/>
      <c r="G57" s="59">
        <f t="shared" ref="G57:G64" si="43">E57+(E57*$M$2)</f>
        <v>42436</v>
      </c>
      <c r="H57" s="83"/>
      <c r="I57" s="59">
        <f t="shared" ref="I57:I64" si="44">G57+(G57*$M$2)</f>
        <v>43709.08</v>
      </c>
      <c r="J57" s="16"/>
      <c r="K57" s="49">
        <f t="shared" ref="K57:K64" si="45">I57+(I57*$M$2)</f>
        <v>45020.352400000003</v>
      </c>
      <c r="L57" s="43">
        <f t="shared" ref="L57:L64" si="46">C57+E57+G57+I57+K57</f>
        <v>212365.43240000002</v>
      </c>
      <c r="N57" s="94" t="s">
        <v>40</v>
      </c>
    </row>
    <row r="58" spans="1:14" x14ac:dyDescent="0.2">
      <c r="A58" s="76" t="s">
        <v>37</v>
      </c>
      <c r="B58" s="14"/>
      <c r="C58" s="6">
        <v>500</v>
      </c>
      <c r="D58" s="14"/>
      <c r="E58" s="59">
        <f t="shared" si="42"/>
        <v>515</v>
      </c>
      <c r="F58" s="14"/>
      <c r="G58" s="59">
        <f t="shared" si="43"/>
        <v>530.45000000000005</v>
      </c>
      <c r="H58" s="83"/>
      <c r="I58" s="59">
        <f t="shared" si="44"/>
        <v>546.36350000000004</v>
      </c>
      <c r="J58" s="16"/>
      <c r="K58" s="49">
        <f t="shared" si="45"/>
        <v>562.75440500000002</v>
      </c>
      <c r="L58" s="43">
        <f t="shared" si="46"/>
        <v>2654.5679050000003</v>
      </c>
    </row>
    <row r="59" spans="1:14" x14ac:dyDescent="0.2">
      <c r="A59" s="66" t="s">
        <v>38</v>
      </c>
      <c r="B59" s="14"/>
      <c r="C59" s="6">
        <v>1200</v>
      </c>
      <c r="D59" s="14"/>
      <c r="E59" s="59">
        <f t="shared" si="42"/>
        <v>1236</v>
      </c>
      <c r="F59" s="14"/>
      <c r="G59" s="59">
        <f t="shared" si="43"/>
        <v>1273.08</v>
      </c>
      <c r="H59" s="83"/>
      <c r="I59" s="59">
        <f t="shared" si="44"/>
        <v>1311.2723999999998</v>
      </c>
      <c r="J59" s="16"/>
      <c r="K59" s="49">
        <f t="shared" si="45"/>
        <v>1350.6105719999998</v>
      </c>
      <c r="L59" s="43">
        <f t="shared" si="46"/>
        <v>6370.9629719999994</v>
      </c>
    </row>
    <row r="60" spans="1:14" x14ac:dyDescent="0.2">
      <c r="A60" s="66" t="s">
        <v>39</v>
      </c>
      <c r="B60" s="14"/>
      <c r="C60" s="6">
        <v>4800</v>
      </c>
      <c r="D60" s="14"/>
      <c r="E60" s="59">
        <f t="shared" si="42"/>
        <v>4944</v>
      </c>
      <c r="F60" s="14"/>
      <c r="G60" s="59">
        <f t="shared" si="43"/>
        <v>5092.32</v>
      </c>
      <c r="H60" s="83"/>
      <c r="I60" s="59">
        <f t="shared" si="44"/>
        <v>5245.0895999999993</v>
      </c>
      <c r="J60" s="16"/>
      <c r="K60" s="49">
        <f t="shared" si="45"/>
        <v>5402.4422879999993</v>
      </c>
      <c r="L60" s="43">
        <f t="shared" si="46"/>
        <v>25483.851887999997</v>
      </c>
    </row>
    <row r="61" spans="1:14" s="54" customFormat="1" hidden="1" x14ac:dyDescent="0.2">
      <c r="A61" s="60"/>
      <c r="B61" s="14"/>
      <c r="C61" s="59"/>
      <c r="D61" s="14"/>
      <c r="E61" s="59">
        <f t="shared" si="42"/>
        <v>0</v>
      </c>
      <c r="F61" s="14"/>
      <c r="G61" s="59">
        <f t="shared" si="43"/>
        <v>0</v>
      </c>
      <c r="H61" s="83"/>
      <c r="I61" s="59">
        <f t="shared" si="44"/>
        <v>0</v>
      </c>
      <c r="J61" s="16"/>
      <c r="K61" s="49">
        <f t="shared" si="45"/>
        <v>0</v>
      </c>
      <c r="L61" s="43">
        <f t="shared" si="46"/>
        <v>0</v>
      </c>
    </row>
    <row r="62" spans="1:14" hidden="1" x14ac:dyDescent="0.2">
      <c r="A62" s="2"/>
      <c r="B62" s="14"/>
      <c r="C62" s="8"/>
      <c r="D62" s="14"/>
      <c r="E62" s="59">
        <f t="shared" si="42"/>
        <v>0</v>
      </c>
      <c r="F62" s="14"/>
      <c r="G62" s="59">
        <f t="shared" si="43"/>
        <v>0</v>
      </c>
      <c r="H62" s="83"/>
      <c r="I62" s="59">
        <f t="shared" si="44"/>
        <v>0</v>
      </c>
      <c r="J62" s="16"/>
      <c r="K62" s="49">
        <f t="shared" si="45"/>
        <v>0</v>
      </c>
      <c r="L62" s="43">
        <f t="shared" si="46"/>
        <v>0</v>
      </c>
    </row>
    <row r="63" spans="1:14" hidden="1" x14ac:dyDescent="0.2">
      <c r="A63" s="45"/>
      <c r="B63" s="14"/>
      <c r="C63" s="6"/>
      <c r="D63" s="14"/>
      <c r="E63" s="59">
        <f t="shared" si="42"/>
        <v>0</v>
      </c>
      <c r="F63" s="14"/>
      <c r="G63" s="59">
        <f t="shared" si="43"/>
        <v>0</v>
      </c>
      <c r="H63" s="83"/>
      <c r="I63" s="59">
        <f t="shared" si="44"/>
        <v>0</v>
      </c>
      <c r="J63" s="16"/>
      <c r="K63" s="49">
        <f t="shared" si="45"/>
        <v>0</v>
      </c>
      <c r="L63" s="43">
        <f t="shared" si="46"/>
        <v>0</v>
      </c>
    </row>
    <row r="64" spans="1:14" x14ac:dyDescent="0.2">
      <c r="A64" s="45"/>
      <c r="B64" s="14"/>
      <c r="C64" s="7"/>
      <c r="D64" s="14"/>
      <c r="E64" s="7">
        <f t="shared" si="42"/>
        <v>0</v>
      </c>
      <c r="F64" s="14"/>
      <c r="G64" s="7">
        <f t="shared" si="43"/>
        <v>0</v>
      </c>
      <c r="H64" s="83"/>
      <c r="I64" s="7">
        <f t="shared" si="44"/>
        <v>0</v>
      </c>
      <c r="J64" s="16"/>
      <c r="K64" s="38">
        <f t="shared" si="45"/>
        <v>0</v>
      </c>
      <c r="L64" s="58">
        <f t="shared" si="46"/>
        <v>0</v>
      </c>
    </row>
    <row r="65" spans="1:12" x14ac:dyDescent="0.2">
      <c r="A65" s="9" t="s">
        <v>20</v>
      </c>
      <c r="B65" s="14"/>
      <c r="C65" s="10">
        <f>SUM(C57:C64)</f>
        <v>46500</v>
      </c>
      <c r="D65" s="14"/>
      <c r="E65" s="10">
        <f>SUM(E57:E64)</f>
        <v>47895</v>
      </c>
      <c r="F65" s="14"/>
      <c r="G65" s="55">
        <f>SUM(G57:G64)</f>
        <v>49331.85</v>
      </c>
      <c r="H65" s="83"/>
      <c r="I65" s="10">
        <f>SUM(I57:I64)</f>
        <v>50811.805500000002</v>
      </c>
      <c r="J65" s="16"/>
      <c r="K65" s="39">
        <f>SUM(K57:K64)</f>
        <v>52336.159664999999</v>
      </c>
      <c r="L65" s="10">
        <f>SUM(L57:L64)</f>
        <v>246874.81516500004</v>
      </c>
    </row>
    <row r="66" spans="1:12" x14ac:dyDescent="0.2">
      <c r="B66" s="14"/>
      <c r="C66" s="8"/>
      <c r="D66" s="14"/>
      <c r="E66" s="8"/>
      <c r="F66" s="14"/>
      <c r="G66" s="6"/>
      <c r="H66" s="83"/>
      <c r="I66" s="8"/>
      <c r="J66" s="16"/>
      <c r="K66" s="34"/>
    </row>
    <row r="67" spans="1:12" s="93" customFormat="1" x14ac:dyDescent="0.2">
      <c r="A67" s="61" t="s">
        <v>53</v>
      </c>
      <c r="B67" s="14"/>
      <c r="C67" s="65">
        <f>C37+C41+C52+C55+C65</f>
        <v>71624</v>
      </c>
      <c r="D67" s="14"/>
      <c r="E67" s="65">
        <f>E37+E41+E52+E55+E65</f>
        <v>73772.72</v>
      </c>
      <c r="F67" s="14"/>
      <c r="G67" s="65">
        <f>G37+G41+G52+G55+G65</f>
        <v>75985.901599999997</v>
      </c>
      <c r="H67" s="83"/>
      <c r="I67" s="65">
        <f>I37+I41+I52+I55+I65</f>
        <v>78265.478648000004</v>
      </c>
      <c r="J67" s="16"/>
      <c r="K67" s="62">
        <f>K37+K41+K52+K55+K65</f>
        <v>80613.443007440001</v>
      </c>
      <c r="L67" s="92">
        <f>L37+L41+L52+L55+L65</f>
        <v>380261.54325544008</v>
      </c>
    </row>
    <row r="68" spans="1:12" ht="13.5" thickBot="1" x14ac:dyDescent="0.25">
      <c r="B68" s="14"/>
      <c r="C68" s="8"/>
      <c r="D68" s="14"/>
      <c r="E68" s="8"/>
      <c r="F68" s="14"/>
      <c r="G68" s="6"/>
      <c r="H68" s="83"/>
      <c r="I68" s="8"/>
      <c r="J68" s="16"/>
      <c r="K68" s="34"/>
    </row>
    <row r="69" spans="1:12" s="31" customFormat="1" ht="18.75" thickBot="1" x14ac:dyDescent="0.3">
      <c r="A69" s="28" t="s">
        <v>44</v>
      </c>
      <c r="B69" s="14"/>
      <c r="C69" s="29">
        <f>C33+C37+C52+C41+C65+C55</f>
        <v>260328.89449999999</v>
      </c>
      <c r="D69" s="14"/>
      <c r="E69" s="29">
        <f>E33+E37+E52+E41+E65+E55</f>
        <v>269519.73216000001</v>
      </c>
      <c r="F69" s="14"/>
      <c r="G69" s="29">
        <f>G33+G37+G52+G41+G65+G55</f>
        <v>277479.50013105001</v>
      </c>
      <c r="H69" s="83"/>
      <c r="I69" s="29">
        <f>I33+I37+I52+I41+I65+I55</f>
        <v>285632.04138498154</v>
      </c>
      <c r="J69" s="16"/>
      <c r="K69" s="40">
        <f>K33+K37+K52+K41+K65+K55</f>
        <v>294030.15887653094</v>
      </c>
      <c r="L69" s="30">
        <f>L33+L37+L41+L52+L55+L65</f>
        <v>1386988.3270525627</v>
      </c>
    </row>
    <row r="70" spans="1:12" x14ac:dyDescent="0.2">
      <c r="B70" s="14"/>
      <c r="C70" s="1"/>
      <c r="D70" s="14"/>
      <c r="E70" s="1"/>
      <c r="F70" s="14"/>
      <c r="G70" s="57"/>
      <c r="H70" s="83"/>
      <c r="I70" s="1"/>
      <c r="J70" s="16"/>
      <c r="K70" s="33"/>
    </row>
    <row r="71" spans="1:12" s="31" customFormat="1" ht="18" x14ac:dyDescent="0.25">
      <c r="A71" s="69" t="s">
        <v>22</v>
      </c>
      <c r="B71" s="14"/>
      <c r="C71" s="70">
        <f>(C69-C55)*0.59</f>
        <v>147412.02775499999</v>
      </c>
      <c r="D71" s="14"/>
      <c r="E71" s="70">
        <f>(E69-E55)*0.59</f>
        <v>152649.16137439999</v>
      </c>
      <c r="F71" s="14"/>
      <c r="G71" s="70">
        <f>(G69-G55)*0.59</f>
        <v>157154.40005931951</v>
      </c>
      <c r="H71" s="83"/>
      <c r="I71" s="70">
        <f>(I69-I55)*0.59</f>
        <v>161767.6442485991</v>
      </c>
      <c r="J71" s="16"/>
      <c r="K71" s="87">
        <f>(K69-K55)*0.59</f>
        <v>166519.87576355704</v>
      </c>
      <c r="L71" s="71">
        <f>C71+E71+G71+I71+K71</f>
        <v>785503.10920087562</v>
      </c>
    </row>
    <row r="72" spans="1:12" s="31" customFormat="1" ht="18" x14ac:dyDescent="0.25">
      <c r="B72" s="14"/>
      <c r="D72" s="14"/>
      <c r="F72" s="14"/>
      <c r="H72" s="83"/>
      <c r="J72" s="16"/>
      <c r="K72" s="88"/>
      <c r="L72" s="72"/>
    </row>
    <row r="73" spans="1:12" s="31" customFormat="1" ht="18" x14ac:dyDescent="0.25">
      <c r="A73" s="9" t="s">
        <v>43</v>
      </c>
      <c r="B73" s="14"/>
      <c r="C73" s="73">
        <f>SUM(C69:C72)</f>
        <v>407740.92225499998</v>
      </c>
      <c r="D73" s="14"/>
      <c r="E73" s="73">
        <f>SUM(E69:E72)</f>
        <v>422168.89353440003</v>
      </c>
      <c r="F73" s="14"/>
      <c r="G73" s="73">
        <f>SUM(G69:G72)</f>
        <v>434633.90019036952</v>
      </c>
      <c r="H73" s="83"/>
      <c r="I73" s="73">
        <f>SUM(I69:I72)</f>
        <v>447399.68563358067</v>
      </c>
      <c r="J73" s="16"/>
      <c r="K73" s="89">
        <f>SUM(K69:K72)</f>
        <v>460550.03464008798</v>
      </c>
      <c r="L73" s="73">
        <f>L69+L71</f>
        <v>2172491.4362534382</v>
      </c>
    </row>
    <row r="74" spans="1:12" x14ac:dyDescent="0.2">
      <c r="B74" s="14"/>
      <c r="D74" s="14"/>
      <c r="F74" s="14"/>
      <c r="H74" s="83"/>
      <c r="J74" s="16"/>
      <c r="K74" s="36"/>
    </row>
    <row r="75" spans="1:12" x14ac:dyDescent="0.2">
      <c r="B75" s="14"/>
      <c r="D75" s="14"/>
      <c r="F75" s="14"/>
      <c r="H75" s="83"/>
      <c r="J75" s="16"/>
      <c r="K75" s="36"/>
    </row>
    <row r="76" spans="1:12" s="31" customFormat="1" ht="18" x14ac:dyDescent="0.25">
      <c r="A76" s="107" t="s">
        <v>41</v>
      </c>
      <c r="B76" s="14"/>
      <c r="C76" s="108">
        <v>21157</v>
      </c>
      <c r="D76" s="14"/>
      <c r="E76" s="108">
        <v>21157</v>
      </c>
      <c r="F76" s="14"/>
      <c r="G76" s="108">
        <v>21157</v>
      </c>
      <c r="H76" s="83"/>
      <c r="I76" s="108">
        <v>21157</v>
      </c>
      <c r="J76" s="16"/>
      <c r="K76" s="111">
        <v>21157</v>
      </c>
      <c r="L76" s="108">
        <f>C76+E76+G76+I76+K76</f>
        <v>105785</v>
      </c>
    </row>
    <row r="77" spans="1:12" s="116" customFormat="1" ht="18" x14ac:dyDescent="0.25">
      <c r="A77" s="113" t="s">
        <v>50</v>
      </c>
      <c r="B77" s="114"/>
      <c r="C77" s="115">
        <f>C76*0.59</f>
        <v>12482.63</v>
      </c>
      <c r="D77" s="114"/>
      <c r="E77" s="115">
        <f>(25000-C76)*0.59</f>
        <v>2267.37</v>
      </c>
      <c r="F77" s="114"/>
      <c r="H77" s="117"/>
      <c r="J77" s="118"/>
      <c r="K77" s="119"/>
      <c r="L77" s="115"/>
    </row>
    <row r="78" spans="1:12" s="110" customFormat="1" ht="18" x14ac:dyDescent="0.25">
      <c r="A78" s="109" t="s">
        <v>51</v>
      </c>
      <c r="B78" s="91"/>
      <c r="C78" s="73">
        <f>SUM(C73:C77)</f>
        <v>441380.55225499999</v>
      </c>
      <c r="D78" s="91"/>
      <c r="E78" s="73">
        <f>SUM(E73:E77)</f>
        <v>445593.26353440003</v>
      </c>
      <c r="F78" s="91"/>
      <c r="G78" s="73">
        <f>SUM(G73:G77)</f>
        <v>455790.90019036952</v>
      </c>
      <c r="H78" s="83"/>
      <c r="I78" s="73">
        <f>SUM(I73:I77)</f>
        <v>468556.68563358067</v>
      </c>
      <c r="J78" s="16"/>
      <c r="K78" s="89">
        <f>SUM(K73:K77)</f>
        <v>481707.03464008798</v>
      </c>
      <c r="L78" s="73">
        <f>C78+E78+G78+I78+K78</f>
        <v>2293028.4362534382</v>
      </c>
    </row>
    <row r="87" spans="3:3" customFormat="1" x14ac:dyDescent="0.2">
      <c r="C87" s="1"/>
    </row>
  </sheetData>
  <pageMargins left="0.5" right="0.5" top="0.5" bottom="0.5" header="0.5" footer="0.5"/>
  <pageSetup scale="6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DeMarco</dc:creator>
  <cp:lastModifiedBy>Esther DeMarco</cp:lastModifiedBy>
  <cp:lastPrinted>2015-10-23T18:38:23Z</cp:lastPrinted>
  <dcterms:created xsi:type="dcterms:W3CDTF">2012-01-09T20:02:38Z</dcterms:created>
  <dcterms:modified xsi:type="dcterms:W3CDTF">2015-10-23T18:38:32Z</dcterms:modified>
</cp:coreProperties>
</file>